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Richard Fontaine\Wevalgo\Wevalgo - Documents (1)\Knowledge\DILO\"/>
    </mc:Choice>
  </mc:AlternateContent>
  <xr:revisionPtr revIDLastSave="460" documentId="8_{96711629-FCD6-4BD2-9963-9B9E3216EE41}" xr6:coauthVersionLast="41" xr6:coauthVersionMax="41" xr10:uidLastSave="{A82EAF63-5F33-4E38-B7B1-4A0B6D8BDB28}"/>
  <bookViews>
    <workbookView xWindow="-110" yWindow="-110" windowWidth="38620" windowHeight="21220" tabRatio="743" xr2:uid="{00000000-000D-0000-FFFF-FFFF00000000}"/>
  </bookViews>
  <sheets>
    <sheet name="Instructions" sheetId="25" r:id="rId1"/>
    <sheet name="Timesheet" sheetId="4" r:id="rId2"/>
    <sheet name="Categories Calcul" sheetId="1" r:id="rId3"/>
    <sheet name="Total actual perc ideal" sheetId="16" r:id="rId4"/>
    <sheet name="Chart Pie" sheetId="21" r:id="rId5"/>
    <sheet name="Chart Waterfall" sheetId="24" r:id="rId6"/>
    <sheet name="Chart Interaction with process" sheetId="17" r:id="rId7"/>
    <sheet name="Chart Interaction with people" sheetId="18" r:id="rId8"/>
    <sheet name="Chart NVA" sheetId="19" r:id="rId9"/>
    <sheet name="Improvement" sheetId="20" r:id="rId10"/>
  </sheets>
  <definedNames>
    <definedName name="NVA_name">'Categories Calcul'!$C$4</definedName>
    <definedName name="_xlnm.Print_Area" localSheetId="1">Timesheet!$A$7:$D$61</definedName>
    <definedName name="VA_name">'Categories Calcul'!$C$3</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6" i="1" l="1"/>
  <c r="M25" i="20" l="1"/>
  <c r="M24" i="20" l="1"/>
  <c r="M26" i="20"/>
  <c r="C26" i="20"/>
  <c r="A9" i="16"/>
  <c r="A8" i="16"/>
  <c r="A7" i="16"/>
  <c r="A6" i="16"/>
  <c r="A5" i="16"/>
  <c r="I63" i="1"/>
  <c r="I47" i="1"/>
  <c r="J76" i="1"/>
  <c r="F26" i="20" l="1"/>
  <c r="B24" i="20"/>
  <c r="E72" i="1"/>
  <c r="D10" i="16"/>
  <c r="C10" i="16"/>
  <c r="J75" i="1" l="1"/>
  <c r="O75" i="1" s="1"/>
  <c r="J74" i="1"/>
  <c r="O74" i="1" s="1"/>
  <c r="J73" i="1"/>
  <c r="O73" i="1" s="1"/>
  <c r="J72" i="1"/>
  <c r="O72" i="1" s="1"/>
  <c r="J71" i="1"/>
  <c r="O71" i="1" s="1"/>
  <c r="J70" i="1"/>
  <c r="O70" i="1" s="1"/>
  <c r="J69" i="1"/>
  <c r="O69" i="1" s="1"/>
  <c r="J68" i="1"/>
  <c r="O68" i="1" s="1"/>
  <c r="J67" i="1"/>
  <c r="O67" i="1" s="1"/>
  <c r="J66" i="1"/>
  <c r="O66" i="1" s="1"/>
  <c r="J65" i="1"/>
  <c r="O65" i="1" s="1"/>
  <c r="O50" i="1"/>
  <c r="K30" i="1"/>
  <c r="K29" i="1"/>
  <c r="K28" i="1"/>
  <c r="K44" i="1"/>
  <c r="K43" i="1"/>
  <c r="K42" i="1"/>
  <c r="K41" i="1"/>
  <c r="K40" i="1"/>
  <c r="K39" i="1"/>
  <c r="K38" i="1"/>
  <c r="O44" i="1"/>
  <c r="O43" i="1"/>
  <c r="O42" i="1"/>
  <c r="O41" i="1"/>
  <c r="O40" i="1"/>
  <c r="O39" i="1"/>
  <c r="O38" i="1"/>
  <c r="O37" i="1"/>
  <c r="O58" i="1"/>
  <c r="O59" i="1"/>
  <c r="O57" i="1"/>
  <c r="O56" i="1"/>
  <c r="O55" i="1"/>
  <c r="O54" i="1"/>
  <c r="O53" i="1"/>
  <c r="O52" i="1"/>
  <c r="O51" i="1"/>
  <c r="O36" i="1"/>
  <c r="O30" i="1" l="1"/>
  <c r="O29" i="1"/>
  <c r="O28" i="1"/>
  <c r="O27" i="1"/>
  <c r="O26" i="1"/>
  <c r="O25" i="1"/>
  <c r="O24" i="1"/>
  <c r="O23" i="1"/>
  <c r="O22" i="1"/>
  <c r="C31" i="1" l="1"/>
  <c r="C30" i="1"/>
  <c r="C35" i="1"/>
  <c r="C34" i="1"/>
  <c r="C36" i="1"/>
  <c r="C54" i="1"/>
  <c r="C53" i="1"/>
  <c r="C113" i="1"/>
  <c r="C11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0" i="1"/>
  <c r="E29" i="1"/>
  <c r="E28" i="1"/>
  <c r="E27" i="1"/>
  <c r="E26" i="1"/>
  <c r="E25" i="1"/>
  <c r="E24" i="1"/>
  <c r="E23" i="1"/>
  <c r="E22" i="1"/>
  <c r="E21" i="1"/>
  <c r="E20" i="1"/>
  <c r="E19" i="1"/>
  <c r="E18" i="1"/>
  <c r="E17" i="1"/>
  <c r="E16" i="1"/>
  <c r="E15" i="1"/>
  <c r="E14" i="1"/>
  <c r="E13" i="1"/>
  <c r="E12" i="1"/>
  <c r="C26" i="1"/>
  <c r="C25" i="1"/>
  <c r="C29" i="1"/>
  <c r="C33" i="1"/>
  <c r="C44" i="1"/>
  <c r="C43" i="1"/>
  <c r="C46" i="1"/>
  <c r="C45" i="1"/>
  <c r="C49" i="1"/>
  <c r="C48" i="1"/>
  <c r="C52" i="1"/>
  <c r="C56" i="1"/>
  <c r="C55" i="1"/>
  <c r="C60" i="1"/>
  <c r="C59" i="1"/>
  <c r="C62" i="1"/>
  <c r="C61" i="1"/>
  <c r="C67" i="1"/>
  <c r="C66" i="1"/>
  <c r="C76" i="1"/>
  <c r="C75" i="1"/>
  <c r="C78" i="1"/>
  <c r="C77" i="1"/>
  <c r="C85" i="1"/>
  <c r="C84" i="1"/>
  <c r="C87" i="1"/>
  <c r="C86" i="1"/>
  <c r="C96" i="1"/>
  <c r="C95" i="1"/>
  <c r="C98" i="1"/>
  <c r="C97" i="1"/>
  <c r="C102" i="1"/>
  <c r="C101" i="1"/>
  <c r="C104" i="1"/>
  <c r="C103" i="1"/>
  <c r="C108" i="1"/>
  <c r="C107" i="1"/>
  <c r="C110" i="1"/>
  <c r="C109" i="1"/>
  <c r="C111" i="1"/>
  <c r="C13" i="1"/>
  <c r="C12" i="1"/>
  <c r="C14" i="1"/>
  <c r="C15" i="1"/>
  <c r="C16" i="1"/>
  <c r="C17" i="1"/>
  <c r="C18" i="1"/>
  <c r="C19" i="1"/>
  <c r="C20" i="1"/>
  <c r="C21" i="1"/>
  <c r="C22" i="1"/>
  <c r="C23" i="1"/>
  <c r="C24" i="1"/>
  <c r="C27" i="1"/>
  <c r="C28" i="1"/>
  <c r="C32" i="1"/>
  <c r="C37" i="1"/>
  <c r="C38" i="1"/>
  <c r="C39" i="1"/>
  <c r="C40" i="1"/>
  <c r="C42" i="1"/>
  <c r="C41" i="1"/>
  <c r="D40" i="1" s="1"/>
  <c r="G40" i="1" s="1"/>
  <c r="C47" i="1"/>
  <c r="C50" i="1"/>
  <c r="C51" i="1"/>
  <c r="C57" i="1"/>
  <c r="C58" i="1"/>
  <c r="C64" i="1"/>
  <c r="C63" i="1"/>
  <c r="C65" i="1"/>
  <c r="C68" i="1"/>
  <c r="C69" i="1"/>
  <c r="C71" i="1"/>
  <c r="C70" i="1"/>
  <c r="C72" i="1"/>
  <c r="C74" i="1"/>
  <c r="C73" i="1"/>
  <c r="C79" i="1"/>
  <c r="C80" i="1"/>
  <c r="C81" i="1"/>
  <c r="C82" i="1"/>
  <c r="C83" i="1"/>
  <c r="C88" i="1"/>
  <c r="C89" i="1"/>
  <c r="C91" i="1"/>
  <c r="C90" i="1"/>
  <c r="C93" i="1"/>
  <c r="C92" i="1"/>
  <c r="C94" i="1"/>
  <c r="C99" i="1"/>
  <c r="C100" i="1"/>
  <c r="C105" i="1"/>
  <c r="C106" i="1"/>
  <c r="C114" i="1"/>
  <c r="B6" i="20"/>
  <c r="A6" i="20"/>
  <c r="B16" i="20"/>
  <c r="M16" i="20" s="1"/>
  <c r="A16" i="20"/>
  <c r="B15" i="20"/>
  <c r="M15" i="20" s="1"/>
  <c r="A15" i="20"/>
  <c r="B14" i="20"/>
  <c r="M14" i="20" s="1"/>
  <c r="A14" i="20"/>
  <c r="B13" i="20"/>
  <c r="M13" i="20" s="1"/>
  <c r="A13" i="20"/>
  <c r="B12" i="20"/>
  <c r="M12" i="20" s="1"/>
  <c r="A12" i="20"/>
  <c r="B11" i="20"/>
  <c r="M11" i="20" s="1"/>
  <c r="A11" i="20"/>
  <c r="B10" i="20"/>
  <c r="M10" i="20" s="1"/>
  <c r="A10" i="20"/>
  <c r="B9" i="20"/>
  <c r="M9" i="20" s="1"/>
  <c r="A9" i="20"/>
  <c r="B8" i="20"/>
  <c r="M8" i="20" s="1"/>
  <c r="A8" i="20"/>
  <c r="B7" i="20"/>
  <c r="M7" i="20" s="1"/>
  <c r="A7" i="20"/>
  <c r="L21" i="1"/>
  <c r="L49" i="1" s="1"/>
  <c r="K21" i="1"/>
  <c r="K49" i="1" s="1"/>
  <c r="J49" i="1"/>
  <c r="A5" i="20"/>
  <c r="L20" i="1"/>
  <c r="L48" i="1" s="1"/>
  <c r="D4" i="20" s="1"/>
  <c r="K20" i="1"/>
  <c r="K48" i="1" s="1"/>
  <c r="C4" i="20" s="1"/>
  <c r="J48" i="1"/>
  <c r="B4" i="20" s="1"/>
  <c r="C115" i="1"/>
  <c r="D114" i="1" s="1"/>
  <c r="G114" i="1" s="1"/>
  <c r="G31" i="1"/>
  <c r="I33" i="1"/>
  <c r="I19" i="1"/>
  <c r="G72" i="1"/>
  <c r="J45" i="1"/>
  <c r="J60" i="1" s="1"/>
  <c r="J35" i="1"/>
  <c r="J34" i="1"/>
  <c r="B11" i="1"/>
  <c r="B10" i="1"/>
  <c r="B64" i="1"/>
  <c r="B48" i="1"/>
  <c r="A18" i="4"/>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C160" i="1"/>
  <c r="D159" i="1" s="1"/>
  <c r="G159" i="1" s="1"/>
  <c r="C175" i="1"/>
  <c r="D161" i="1" s="1"/>
  <c r="G161" i="1" s="1"/>
  <c r="C179" i="1"/>
  <c r="D118" i="1" s="1"/>
  <c r="G118" i="1" s="1"/>
  <c r="D122" i="1"/>
  <c r="G122" i="1" s="1"/>
  <c r="D127" i="1"/>
  <c r="G127" i="1" s="1"/>
  <c r="C159" i="1"/>
  <c r="C161" i="1"/>
  <c r="D160" i="1" s="1"/>
  <c r="G160" i="1" s="1"/>
  <c r="C176" i="1"/>
  <c r="D162" i="1" s="1"/>
  <c r="G162" i="1" s="1"/>
  <c r="C180" i="1"/>
  <c r="D179" i="1" s="1"/>
  <c r="G179" i="1" s="1"/>
  <c r="D123" i="1"/>
  <c r="G123" i="1" s="1"/>
  <c r="D126" i="1"/>
  <c r="G126" i="1" s="1"/>
  <c r="D130" i="1"/>
  <c r="G130" i="1" s="1"/>
  <c r="C178" i="1"/>
  <c r="D117" i="1" s="1"/>
  <c r="G117" i="1" s="1"/>
  <c r="D121" i="1"/>
  <c r="G121" i="1" s="1"/>
  <c r="D128" i="1"/>
  <c r="G128" i="1" s="1"/>
  <c r="C181" i="1"/>
  <c r="D120" i="1" s="1"/>
  <c r="G120" i="1" s="1"/>
  <c r="D124" i="1"/>
  <c r="G124" i="1" s="1"/>
  <c r="D129" i="1"/>
  <c r="G129" i="1" s="1"/>
  <c r="C177" i="1"/>
  <c r="D116" i="1" s="1"/>
  <c r="G116" i="1" s="1"/>
  <c r="D125" i="1"/>
  <c r="G125" i="1" s="1"/>
  <c r="D131" i="1"/>
  <c r="G131" i="1" s="1"/>
  <c r="D132" i="1"/>
  <c r="G132" i="1" s="1"/>
  <c r="D133" i="1"/>
  <c r="G133" i="1" s="1"/>
  <c r="D134" i="1"/>
  <c r="G134" i="1" s="1"/>
  <c r="D135" i="1"/>
  <c r="G135" i="1" s="1"/>
  <c r="D136" i="1"/>
  <c r="G136" i="1" s="1"/>
  <c r="D137" i="1"/>
  <c r="G137" i="1" s="1"/>
  <c r="D138" i="1"/>
  <c r="G138" i="1" s="1"/>
  <c r="D139" i="1"/>
  <c r="G139" i="1" s="1"/>
  <c r="D140" i="1"/>
  <c r="G140" i="1" s="1"/>
  <c r="D141" i="1"/>
  <c r="G141" i="1" s="1"/>
  <c r="D142" i="1"/>
  <c r="G142" i="1" s="1"/>
  <c r="D143" i="1"/>
  <c r="G143" i="1" s="1"/>
  <c r="D144" i="1"/>
  <c r="G144" i="1" s="1"/>
  <c r="D145" i="1"/>
  <c r="G145" i="1" s="1"/>
  <c r="D146" i="1"/>
  <c r="G146" i="1" s="1"/>
  <c r="D147" i="1"/>
  <c r="G147" i="1" s="1"/>
  <c r="D148" i="1"/>
  <c r="G148" i="1" s="1"/>
  <c r="D149" i="1"/>
  <c r="G149" i="1" s="1"/>
  <c r="D150" i="1"/>
  <c r="G150" i="1" s="1"/>
  <c r="D151" i="1"/>
  <c r="G151" i="1" s="1"/>
  <c r="D152" i="1"/>
  <c r="G152" i="1" s="1"/>
  <c r="D153" i="1"/>
  <c r="G153" i="1" s="1"/>
  <c r="D154" i="1"/>
  <c r="G154" i="1" s="1"/>
  <c r="D155" i="1"/>
  <c r="G155" i="1" s="1"/>
  <c r="D156" i="1"/>
  <c r="G156" i="1" s="1"/>
  <c r="D157" i="1"/>
  <c r="G157" i="1" s="1"/>
  <c r="D158" i="1"/>
  <c r="G158" i="1" s="1"/>
  <c r="D168" i="1"/>
  <c r="G168" i="1" s="1"/>
  <c r="D169" i="1"/>
  <c r="G169" i="1" s="1"/>
  <c r="D170" i="1"/>
  <c r="G170" i="1" s="1"/>
  <c r="D171" i="1"/>
  <c r="G171" i="1" s="1"/>
  <c r="D172" i="1"/>
  <c r="G172" i="1" s="1"/>
  <c r="D173" i="1"/>
  <c r="G173" i="1" s="1"/>
  <c r="D174" i="1"/>
  <c r="G174" i="1" s="1"/>
  <c r="G181" i="1"/>
  <c r="B7" i="1"/>
  <c r="J7" i="1" s="1"/>
  <c r="B8" i="1"/>
  <c r="J8" i="1" s="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9" i="1"/>
  <c r="B50" i="1"/>
  <c r="B51" i="1"/>
  <c r="B52" i="1"/>
  <c r="B53" i="1"/>
  <c r="B54" i="1"/>
  <c r="B55" i="1"/>
  <c r="B56" i="1"/>
  <c r="B57" i="1"/>
  <c r="B58" i="1"/>
  <c r="B59" i="1"/>
  <c r="B60"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62" i="1"/>
  <c r="C163" i="1"/>
  <c r="C164" i="1"/>
  <c r="C165" i="1"/>
  <c r="C166" i="1"/>
  <c r="C167" i="1"/>
  <c r="C168" i="1"/>
  <c r="C169" i="1"/>
  <c r="C170" i="1"/>
  <c r="C171" i="1"/>
  <c r="C172" i="1"/>
  <c r="C173" i="1"/>
  <c r="C174" i="1"/>
  <c r="B61" i="1"/>
  <c r="B62" i="1"/>
  <c r="B63"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C8" i="1"/>
  <c r="K8" i="1" s="1"/>
  <c r="C7" i="1"/>
  <c r="K7" i="1" s="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M6" i="20" l="1"/>
  <c r="B25" i="20"/>
  <c r="K13" i="1"/>
  <c r="K35" i="1"/>
  <c r="D37" i="1"/>
  <c r="G37" i="1" s="1"/>
  <c r="B5" i="20"/>
  <c r="J64" i="1"/>
  <c r="C5" i="20"/>
  <c r="K64" i="1"/>
  <c r="D5" i="20"/>
  <c r="L64" i="1"/>
  <c r="D61" i="1"/>
  <c r="G61" i="1" s="1"/>
  <c r="D56" i="1"/>
  <c r="G56" i="1" s="1"/>
  <c r="K54" i="1" s="1"/>
  <c r="K70" i="1" s="1"/>
  <c r="D26" i="1"/>
  <c r="G26" i="1" s="1"/>
  <c r="D46" i="1"/>
  <c r="G46" i="1" s="1"/>
  <c r="D57" i="1"/>
  <c r="G57" i="1" s="1"/>
  <c r="K55" i="1" s="1"/>
  <c r="C12" i="20" s="1"/>
  <c r="D12" i="1"/>
  <c r="G12" i="1" s="1"/>
  <c r="D176" i="1"/>
  <c r="G176" i="1" s="1"/>
  <c r="D78" i="1"/>
  <c r="G78" i="1" s="1"/>
  <c r="D49" i="1"/>
  <c r="G49" i="1" s="1"/>
  <c r="D29" i="1"/>
  <c r="G29" i="1" s="1"/>
  <c r="D53" i="1"/>
  <c r="G53" i="1" s="1"/>
  <c r="D113" i="1"/>
  <c r="G113" i="1" s="1"/>
  <c r="D83" i="1"/>
  <c r="G83" i="1" s="1"/>
  <c r="D82" i="1"/>
  <c r="G82" i="1" s="1"/>
  <c r="D98" i="1"/>
  <c r="G98" i="1" s="1"/>
  <c r="D70" i="1"/>
  <c r="G70" i="1" s="1"/>
  <c r="D66" i="1"/>
  <c r="G66" i="1" s="1"/>
  <c r="K58" i="1" s="1"/>
  <c r="C15" i="20" s="1"/>
  <c r="D112" i="1"/>
  <c r="G112" i="1" s="1"/>
  <c r="D17" i="1"/>
  <c r="G17" i="1" s="1"/>
  <c r="D65" i="1"/>
  <c r="G65" i="1" s="1"/>
  <c r="D96" i="1"/>
  <c r="G96" i="1" s="1"/>
  <c r="D109" i="1"/>
  <c r="G109" i="1" s="1"/>
  <c r="D85" i="1"/>
  <c r="G85" i="1" s="1"/>
  <c r="D64" i="1"/>
  <c r="G64" i="1" s="1"/>
  <c r="D13" i="1"/>
  <c r="G13" i="1" s="1"/>
  <c r="D106" i="1"/>
  <c r="G106" i="1" s="1"/>
  <c r="D165" i="1"/>
  <c r="G165" i="1" s="1"/>
  <c r="D93" i="1"/>
  <c r="G93" i="1" s="1"/>
  <c r="D178" i="1"/>
  <c r="G178" i="1" s="1"/>
  <c r="D23" i="1"/>
  <c r="G23" i="1" s="1"/>
  <c r="D102" i="1"/>
  <c r="G102" i="1" s="1"/>
  <c r="D47" i="1"/>
  <c r="G47" i="1" s="1"/>
  <c r="D22" i="1"/>
  <c r="G22" i="1" s="1"/>
  <c r="D59" i="1"/>
  <c r="G59" i="1" s="1"/>
  <c r="D73" i="1"/>
  <c r="G73" i="1" s="1"/>
  <c r="D84" i="1"/>
  <c r="G84" i="1" s="1"/>
  <c r="D54" i="1"/>
  <c r="G54" i="1" s="1"/>
  <c r="K53" i="1" s="1"/>
  <c r="C10" i="20" s="1"/>
  <c r="D25" i="1"/>
  <c r="G25" i="1" s="1"/>
  <c r="D34" i="1"/>
  <c r="G34" i="1" s="1"/>
  <c r="D55" i="1"/>
  <c r="G55" i="1" s="1"/>
  <c r="D51" i="1"/>
  <c r="G51" i="1" s="1"/>
  <c r="D74" i="1"/>
  <c r="G74" i="1" s="1"/>
  <c r="D105" i="1"/>
  <c r="G105" i="1" s="1"/>
  <c r="D69" i="1"/>
  <c r="G69" i="1" s="1"/>
  <c r="K59" i="1" s="1"/>
  <c r="C16" i="20" s="1"/>
  <c r="D101" i="1"/>
  <c r="G101" i="1" s="1"/>
  <c r="D76" i="1"/>
  <c r="G76" i="1" s="1"/>
  <c r="D48" i="1"/>
  <c r="G48" i="1" s="1"/>
  <c r="D32" i="1"/>
  <c r="G32" i="1" s="1"/>
  <c r="L35" i="1"/>
  <c r="D99" i="1"/>
  <c r="G99" i="1" s="1"/>
  <c r="D81" i="1"/>
  <c r="G81" i="1" s="1"/>
  <c r="D38" i="1"/>
  <c r="G38" i="1" s="1"/>
  <c r="D94" i="1"/>
  <c r="G94" i="1" s="1"/>
  <c r="D42" i="1"/>
  <c r="G42" i="1" s="1"/>
  <c r="D62" i="1"/>
  <c r="G62" i="1" s="1"/>
  <c r="D36" i="1"/>
  <c r="G36" i="1" s="1"/>
  <c r="D16" i="1"/>
  <c r="G16" i="1" s="1"/>
  <c r="D110" i="1"/>
  <c r="G110" i="1" s="1"/>
  <c r="D60" i="1"/>
  <c r="G60" i="1" s="1"/>
  <c r="D92" i="1"/>
  <c r="G92" i="1" s="1"/>
  <c r="D63" i="1"/>
  <c r="G63" i="1" s="1"/>
  <c r="D19" i="1"/>
  <c r="G19" i="1" s="1"/>
  <c r="D103" i="1"/>
  <c r="G103" i="1" s="1"/>
  <c r="D35" i="1"/>
  <c r="G35" i="1" s="1"/>
  <c r="K37" i="1" s="1"/>
  <c r="D180" i="1"/>
  <c r="G180" i="1" s="1"/>
  <c r="D77" i="1"/>
  <c r="G77" i="1" s="1"/>
  <c r="D91" i="1"/>
  <c r="G91" i="1" s="1"/>
  <c r="D119" i="1"/>
  <c r="G119" i="1" s="1"/>
  <c r="D88" i="1"/>
  <c r="G88" i="1" s="1"/>
  <c r="D87" i="1"/>
  <c r="G87" i="1" s="1"/>
  <c r="D71" i="1"/>
  <c r="G71" i="1" s="1"/>
  <c r="D50" i="1"/>
  <c r="G50" i="1" s="1"/>
  <c r="D27" i="1"/>
  <c r="G27" i="1" s="1"/>
  <c r="D97" i="1"/>
  <c r="G97" i="1" s="1"/>
  <c r="D30" i="1"/>
  <c r="G30" i="1" s="1"/>
  <c r="D175" i="1"/>
  <c r="G175" i="1" s="1"/>
  <c r="D167" i="1"/>
  <c r="G167" i="1" s="1"/>
  <c r="D115" i="1"/>
  <c r="G115" i="1" s="1"/>
  <c r="D15" i="1"/>
  <c r="G15" i="1" s="1"/>
  <c r="D45" i="1"/>
  <c r="G45" i="1" s="1"/>
  <c r="D67" i="1"/>
  <c r="G67" i="1" s="1"/>
  <c r="D111" i="1"/>
  <c r="G111" i="1" s="1"/>
  <c r="D163" i="1"/>
  <c r="G163" i="1" s="1"/>
  <c r="D41" i="1"/>
  <c r="G41" i="1" s="1"/>
  <c r="D86" i="1"/>
  <c r="G86" i="1" s="1"/>
  <c r="D43" i="1"/>
  <c r="G43" i="1" s="1"/>
  <c r="K24" i="1" s="1"/>
  <c r="D79" i="1"/>
  <c r="G79" i="1" s="1"/>
  <c r="D21" i="1"/>
  <c r="G21" i="1" s="1"/>
  <c r="K25" i="1" s="1"/>
  <c r="D108" i="1"/>
  <c r="G108" i="1" s="1"/>
  <c r="D33" i="1"/>
  <c r="G33" i="1" s="1"/>
  <c r="A133" i="4"/>
  <c r="A132" i="4"/>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D166" i="1"/>
  <c r="G166" i="1" s="1"/>
  <c r="D100" i="1"/>
  <c r="G100" i="1" s="1"/>
  <c r="D104" i="1"/>
  <c r="G104" i="1" s="1"/>
  <c r="D28" i="1"/>
  <c r="G28" i="1" s="1"/>
  <c r="D90" i="1"/>
  <c r="G90" i="1" s="1"/>
  <c r="D80" i="1"/>
  <c r="G80" i="1" s="1"/>
  <c r="K50" i="1" s="1"/>
  <c r="C7" i="20" s="1"/>
  <c r="D44" i="1"/>
  <c r="G44" i="1" s="1"/>
  <c r="D20" i="1"/>
  <c r="G20" i="1" s="1"/>
  <c r="D14" i="1"/>
  <c r="G14" i="1" s="1"/>
  <c r="D177" i="1"/>
  <c r="G177" i="1" s="1"/>
  <c r="K34" i="1"/>
  <c r="D24" i="1"/>
  <c r="G24" i="1" s="1"/>
  <c r="K26" i="1" s="1"/>
  <c r="D58" i="1"/>
  <c r="G58" i="1" s="1"/>
  <c r="D89" i="1"/>
  <c r="G89" i="1" s="1"/>
  <c r="D107" i="1"/>
  <c r="G107" i="1" s="1"/>
  <c r="D95" i="1"/>
  <c r="G95" i="1" s="1"/>
  <c r="D75" i="1"/>
  <c r="G75" i="1" s="1"/>
  <c r="D164" i="1"/>
  <c r="G164" i="1" s="1"/>
  <c r="L34" i="1"/>
  <c r="D68" i="1"/>
  <c r="G68" i="1" s="1"/>
  <c r="D39" i="1"/>
  <c r="G39" i="1" s="1"/>
  <c r="D18" i="1"/>
  <c r="G18" i="1" s="1"/>
  <c r="K27" i="1" s="1"/>
  <c r="D52" i="1"/>
  <c r="G52" i="1" s="1"/>
  <c r="C11" i="20" l="1"/>
  <c r="G11" i="20" s="1"/>
  <c r="I11" i="20" s="1"/>
  <c r="O11" i="20" s="1"/>
  <c r="K56" i="1"/>
  <c r="K69" i="1"/>
  <c r="K52" i="1"/>
  <c r="C9" i="20" s="1"/>
  <c r="K66" i="1"/>
  <c r="K74" i="1"/>
  <c r="K71" i="1"/>
  <c r="K75" i="1"/>
  <c r="K57" i="1"/>
  <c r="H15" i="20"/>
  <c r="J15" i="20" s="1"/>
  <c r="P15" i="20" s="1"/>
  <c r="I15" i="20"/>
  <c r="O15" i="20" s="1"/>
  <c r="N15" i="20"/>
  <c r="H16" i="20"/>
  <c r="J16" i="20"/>
  <c r="P16" i="20" s="1"/>
  <c r="N16" i="20"/>
  <c r="H10" i="20"/>
  <c r="N10" i="20"/>
  <c r="J10" i="20"/>
  <c r="P10" i="20" s="1"/>
  <c r="H7" i="20"/>
  <c r="N7" i="20"/>
  <c r="J7" i="20"/>
  <c r="P7" i="20" s="1"/>
  <c r="I7" i="20"/>
  <c r="O7" i="20" s="1"/>
  <c r="H12" i="20"/>
  <c r="J12" i="20" s="1"/>
  <c r="P12" i="20" s="1"/>
  <c r="N12" i="20"/>
  <c r="H11" i="20"/>
  <c r="N11" i="20"/>
  <c r="J11" i="20"/>
  <c r="P11" i="20" s="1"/>
  <c r="G15" i="20"/>
  <c r="G7" i="20"/>
  <c r="K36" i="1"/>
  <c r="K45" i="1" s="1"/>
  <c r="L43" i="1" s="1"/>
  <c r="G10" i="20"/>
  <c r="I10" i="20" s="1"/>
  <c r="O10" i="20" s="1"/>
  <c r="G16" i="20"/>
  <c r="I16" i="20" s="1"/>
  <c r="O16" i="20" s="1"/>
  <c r="K12" i="1"/>
  <c r="K14" i="1"/>
  <c r="K15" i="1"/>
  <c r="K16" i="1"/>
  <c r="K22" i="1"/>
  <c r="G12" i="20"/>
  <c r="I12" i="20" s="1"/>
  <c r="O12" i="20" s="1"/>
  <c r="K23" i="1"/>
  <c r="K51" i="1"/>
  <c r="K72" i="1" l="1"/>
  <c r="C13" i="20"/>
  <c r="K68" i="1"/>
  <c r="C14" i="20"/>
  <c r="K73" i="1"/>
  <c r="H9" i="20"/>
  <c r="J9" i="20" s="1"/>
  <c r="P9" i="20" s="1"/>
  <c r="N9" i="20"/>
  <c r="L38" i="1"/>
  <c r="P38" i="1" s="1"/>
  <c r="L37" i="1"/>
  <c r="P37" i="1" s="1"/>
  <c r="L36" i="1"/>
  <c r="L39" i="1"/>
  <c r="P39" i="1" s="1"/>
  <c r="L44" i="1"/>
  <c r="P44" i="1" s="1"/>
  <c r="L40" i="1"/>
  <c r="P40" i="1" s="1"/>
  <c r="L41" i="1"/>
  <c r="P41" i="1" s="1"/>
  <c r="L42" i="1"/>
  <c r="P42" i="1" s="1"/>
  <c r="C8" i="20"/>
  <c r="K67" i="1"/>
  <c r="G9" i="20"/>
  <c r="I9" i="20" s="1"/>
  <c r="O9" i="20" s="1"/>
  <c r="C6" i="20"/>
  <c r="K65" i="1"/>
  <c r="P43" i="1"/>
  <c r="K60" i="1"/>
  <c r="L50" i="1" s="1"/>
  <c r="K31" i="1"/>
  <c r="L24" i="1" s="1"/>
  <c r="K17" i="1"/>
  <c r="H13" i="20" l="1"/>
  <c r="J13" i="20" s="1"/>
  <c r="P13" i="20" s="1"/>
  <c r="G13" i="20"/>
  <c r="I13" i="20" s="1"/>
  <c r="O13" i="20" s="1"/>
  <c r="N13" i="20"/>
  <c r="G14" i="20"/>
  <c r="I14" i="20" s="1"/>
  <c r="O14" i="20" s="1"/>
  <c r="N14" i="20"/>
  <c r="H14" i="20"/>
  <c r="J14" i="20" s="1"/>
  <c r="P14" i="20" s="1"/>
  <c r="G8" i="20"/>
  <c r="I8" i="20" s="1"/>
  <c r="O8" i="20" s="1"/>
  <c r="N8" i="20"/>
  <c r="H6" i="20"/>
  <c r="C17" i="20"/>
  <c r="N6" i="20"/>
  <c r="K61" i="1"/>
  <c r="N40" i="1"/>
  <c r="N41" i="1"/>
  <c r="N42" i="1"/>
  <c r="N44" i="1"/>
  <c r="N39" i="1"/>
  <c r="N43" i="1"/>
  <c r="N37" i="1"/>
  <c r="P36" i="1"/>
  <c r="N38" i="1"/>
  <c r="N36" i="1"/>
  <c r="K76" i="1"/>
  <c r="H8" i="20"/>
  <c r="J8" i="20" s="1"/>
  <c r="P8" i="20" s="1"/>
  <c r="G6" i="20"/>
  <c r="P50" i="1"/>
  <c r="L56" i="1"/>
  <c r="L58" i="1"/>
  <c r="L52" i="1"/>
  <c r="L53" i="1"/>
  <c r="D10" i="20" s="1"/>
  <c r="L59" i="1"/>
  <c r="P24" i="1"/>
  <c r="L51" i="1"/>
  <c r="L57" i="1"/>
  <c r="L54" i="1"/>
  <c r="L55" i="1"/>
  <c r="L29" i="1"/>
  <c r="L22" i="1"/>
  <c r="L25" i="1"/>
  <c r="L27" i="1"/>
  <c r="L28" i="1"/>
  <c r="L30" i="1"/>
  <c r="L26" i="1"/>
  <c r="L23" i="1"/>
  <c r="L12" i="1"/>
  <c r="B5" i="16" s="1"/>
  <c r="L15" i="1"/>
  <c r="B8" i="16" s="1"/>
  <c r="L13" i="1"/>
  <c r="B6" i="16" s="1"/>
  <c r="L14" i="1"/>
  <c r="B7" i="16" s="1"/>
  <c r="L16" i="1"/>
  <c r="B9" i="16" s="1"/>
  <c r="D7" i="20"/>
  <c r="C25" i="20" l="1"/>
  <c r="H17" i="20"/>
  <c r="H18" i="20" s="1"/>
  <c r="G17" i="20"/>
  <c r="I6" i="20"/>
  <c r="J6" i="20"/>
  <c r="S37" i="1"/>
  <c r="S36" i="1"/>
  <c r="T42" i="1"/>
  <c r="B10" i="16"/>
  <c r="T44" i="1"/>
  <c r="S41" i="1"/>
  <c r="T41" i="1"/>
  <c r="T36" i="1"/>
  <c r="T40" i="1"/>
  <c r="S43" i="1"/>
  <c r="S38" i="1"/>
  <c r="T37" i="1"/>
  <c r="S39" i="1"/>
  <c r="S44" i="1"/>
  <c r="S40" i="1"/>
  <c r="T43" i="1"/>
  <c r="L65" i="1"/>
  <c r="P65" i="1" s="1"/>
  <c r="L75" i="1"/>
  <c r="L74" i="1"/>
  <c r="L73" i="1"/>
  <c r="L72" i="1"/>
  <c r="L66" i="1"/>
  <c r="P66" i="1" s="1"/>
  <c r="L71" i="1"/>
  <c r="L70" i="1"/>
  <c r="L69" i="1"/>
  <c r="L68" i="1"/>
  <c r="L67" i="1"/>
  <c r="S42" i="1"/>
  <c r="T38" i="1"/>
  <c r="T79" i="1"/>
  <c r="T39" i="1"/>
  <c r="N50" i="1"/>
  <c r="N59" i="1"/>
  <c r="N53" i="1"/>
  <c r="N51" i="1"/>
  <c r="N58" i="1"/>
  <c r="D9" i="20"/>
  <c r="N52" i="1"/>
  <c r="D14" i="20"/>
  <c r="N57" i="1"/>
  <c r="N56" i="1"/>
  <c r="N55" i="1"/>
  <c r="N54" i="1"/>
  <c r="D8" i="20"/>
  <c r="P51" i="1"/>
  <c r="P54" i="1"/>
  <c r="D16" i="20"/>
  <c r="P59" i="1"/>
  <c r="P52" i="1"/>
  <c r="P57" i="1"/>
  <c r="P55" i="1"/>
  <c r="P53" i="1"/>
  <c r="N25" i="1"/>
  <c r="D15" i="20"/>
  <c r="P58" i="1"/>
  <c r="N22" i="1"/>
  <c r="S22" i="1" s="1"/>
  <c r="D13" i="20"/>
  <c r="P56" i="1"/>
  <c r="N29" i="1"/>
  <c r="N24" i="1"/>
  <c r="N30" i="1"/>
  <c r="N28" i="1"/>
  <c r="N23" i="1"/>
  <c r="N26" i="1"/>
  <c r="N27" i="1"/>
  <c r="P29" i="1"/>
  <c r="D12" i="20"/>
  <c r="P23" i="1"/>
  <c r="P26" i="1"/>
  <c r="P30" i="1"/>
  <c r="P28" i="1"/>
  <c r="D11" i="20"/>
  <c r="P27" i="1"/>
  <c r="P25" i="1"/>
  <c r="P22" i="1"/>
  <c r="D6" i="20"/>
  <c r="J17" i="20" l="1"/>
  <c r="J18" i="20" s="1"/>
  <c r="P6" i="20"/>
  <c r="I17" i="20"/>
  <c r="O6" i="20"/>
  <c r="G18" i="20"/>
  <c r="G19" i="20"/>
  <c r="G20" i="20" s="1"/>
  <c r="E25" i="20"/>
  <c r="C24" i="20"/>
  <c r="N24" i="20" s="1"/>
  <c r="F25" i="20"/>
  <c r="D25" i="20"/>
  <c r="N25" i="20" s="1"/>
  <c r="S52" i="1"/>
  <c r="U79" i="1"/>
  <c r="N74" i="1"/>
  <c r="N67" i="1"/>
  <c r="N72" i="1"/>
  <c r="S51" i="1"/>
  <c r="T52" i="1"/>
  <c r="N69" i="1"/>
  <c r="N68" i="1"/>
  <c r="N70" i="1"/>
  <c r="N71" i="1"/>
  <c r="N65" i="1"/>
  <c r="N73" i="1"/>
  <c r="N66" i="1"/>
  <c r="N75" i="1"/>
  <c r="T22" i="1"/>
  <c r="T54" i="1"/>
  <c r="T53" i="1"/>
  <c r="T56" i="1"/>
  <c r="S53" i="1"/>
  <c r="S55" i="1"/>
  <c r="S57" i="1"/>
  <c r="P73" i="1"/>
  <c r="T59" i="1"/>
  <c r="T51" i="1"/>
  <c r="T55" i="1"/>
  <c r="S54" i="1"/>
  <c r="S50" i="1"/>
  <c r="P70" i="1"/>
  <c r="P71" i="1"/>
  <c r="S56" i="1"/>
  <c r="S58" i="1"/>
  <c r="T57" i="1"/>
  <c r="P68" i="1"/>
  <c r="T58" i="1"/>
  <c r="P69" i="1"/>
  <c r="P74" i="1"/>
  <c r="S59" i="1"/>
  <c r="P72" i="1"/>
  <c r="P67" i="1"/>
  <c r="T50" i="1"/>
  <c r="P75" i="1"/>
  <c r="S26" i="1"/>
  <c r="S23" i="1"/>
  <c r="T26" i="1"/>
  <c r="T25" i="1"/>
  <c r="T29" i="1"/>
  <c r="T27" i="1"/>
  <c r="S24" i="1"/>
  <c r="T23" i="1"/>
  <c r="S27" i="1"/>
  <c r="S29" i="1"/>
  <c r="S25" i="1"/>
  <c r="S28" i="1"/>
  <c r="T24" i="1"/>
  <c r="T28" i="1"/>
  <c r="N26" i="20" l="1"/>
  <c r="F24" i="20"/>
  <c r="E24" i="20"/>
  <c r="E26" i="20" s="1"/>
  <c r="D24" i="20"/>
  <c r="H25" i="20"/>
  <c r="I18" i="20"/>
  <c r="I19" i="20"/>
  <c r="I20" i="20" s="1"/>
  <c r="S67" i="1"/>
  <c r="S82" i="1" s="1"/>
  <c r="S71" i="1"/>
  <c r="S86" i="1" s="1"/>
  <c r="T65" i="1"/>
  <c r="T80" i="1" s="1"/>
  <c r="S68" i="1"/>
  <c r="S83" i="1" s="1"/>
  <c r="T71" i="1"/>
  <c r="U86" i="1" s="1"/>
  <c r="S74" i="1"/>
  <c r="S89" i="1" s="1"/>
  <c r="T70" i="1"/>
  <c r="U85" i="1" s="1"/>
  <c r="T74" i="1"/>
  <c r="U89" i="1" s="1"/>
  <c r="S65" i="1"/>
  <c r="S80" i="1" s="1"/>
  <c r="S75" i="1"/>
  <c r="S90" i="1" s="1"/>
  <c r="S66" i="1"/>
  <c r="S81" i="1" s="1"/>
  <c r="T75" i="1"/>
  <c r="U90" i="1" s="1"/>
  <c r="T67" i="1"/>
  <c r="U82" i="1" s="1"/>
  <c r="T73" i="1"/>
  <c r="U88" i="1" s="1"/>
  <c r="S72" i="1"/>
  <c r="S87" i="1" s="1"/>
  <c r="S69" i="1"/>
  <c r="S84" i="1" s="1"/>
  <c r="T66" i="1"/>
  <c r="U81" i="1" s="1"/>
  <c r="T68" i="1"/>
  <c r="U83" i="1" s="1"/>
  <c r="T69" i="1"/>
  <c r="U84" i="1" s="1"/>
  <c r="T72" i="1"/>
  <c r="U87" i="1" s="1"/>
  <c r="S70" i="1"/>
  <c r="S85" i="1" s="1"/>
  <c r="S73" i="1"/>
  <c r="S88" i="1" s="1"/>
  <c r="D26" i="20" l="1"/>
  <c r="G24" i="20" s="1"/>
  <c r="H24" i="20"/>
  <c r="H26" i="20"/>
  <c r="T81" i="1"/>
  <c r="T82" i="1" s="1"/>
  <c r="T83" i="1" s="1"/>
  <c r="T84" i="1" s="1"/>
  <c r="T85" i="1" s="1"/>
  <c r="T86" i="1" s="1"/>
  <c r="T87" i="1" s="1"/>
  <c r="T88" i="1" s="1"/>
  <c r="T89" i="1" s="1"/>
  <c r="T90" i="1" s="1"/>
  <c r="U80" i="1"/>
  <c r="G26" i="20" l="1"/>
  <c r="G2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Manuel Vargas</author>
  </authors>
  <commentList>
    <comment ref="B15" authorId="0" shapeId="0" xr:uid="{00000000-0006-0000-0000-000001000000}">
      <text>
        <r>
          <rPr>
            <sz val="8"/>
            <color indexed="81"/>
            <rFont val="Tahoma"/>
            <family val="2"/>
          </rPr>
          <t xml:space="preserve">écrire les activités observées : soyez concis et clair
</t>
        </r>
      </text>
    </comment>
    <comment ref="C15" authorId="0" shapeId="0" xr:uid="{00000000-0006-0000-0000-000002000000}">
      <text>
        <r>
          <rPr>
            <sz val="8"/>
            <color indexed="81"/>
            <rFont val="Tahoma"/>
            <family val="2"/>
          </rPr>
          <t xml:space="preserve">remplir uniquement le temps de début de l'activité ; mettre le temps de fin lors de la dernière activité
</t>
        </r>
      </text>
    </comment>
    <comment ref="D15" authorId="0" shapeId="0" xr:uid="{00000000-0006-0000-0000-000003000000}">
      <text>
        <r>
          <rPr>
            <sz val="8"/>
            <color indexed="81"/>
            <rFont val="Tahoma"/>
            <family val="2"/>
          </rPr>
          <t>enrichir de commentaires lorsque nécessaire pour éclairer le type d'activité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Fontaine</author>
  </authors>
  <commentList>
    <comment ref="B3" authorId="0" shapeId="0" xr:uid="{8D200798-B08A-4500-BAB5-9E75357E5C57}">
      <text>
        <r>
          <rPr>
            <b/>
            <sz val="9"/>
            <color indexed="81"/>
            <rFont val="Tahoma"/>
            <family val="2"/>
          </rPr>
          <t xml:space="preserve">Name used in the reports - charts
</t>
        </r>
        <r>
          <rPr>
            <sz val="9"/>
            <color indexed="81"/>
            <rFont val="Tahoma"/>
            <family val="2"/>
          </rPr>
          <t xml:space="preserve">
</t>
        </r>
      </text>
    </comment>
    <comment ref="I3" authorId="0" shapeId="0" xr:uid="{2DDF3047-3D0A-4DE8-B9C1-DA55EED0A13B}">
      <text>
        <r>
          <rPr>
            <b/>
            <sz val="9"/>
            <color indexed="81"/>
            <rFont val="Tahoma"/>
            <family val="2"/>
          </rPr>
          <t xml:space="preserve">Name used in the chart to display to the person observed - less conflictual
</t>
        </r>
        <r>
          <rPr>
            <sz val="9"/>
            <color indexed="81"/>
            <rFont val="Tahoma"/>
            <family val="2"/>
          </rPr>
          <t xml:space="preserve">
</t>
        </r>
      </text>
    </comment>
    <comment ref="B4" authorId="0" shapeId="0" xr:uid="{A81E0BCB-5564-47C0-8F1F-6F3C6950F7D9}">
      <text>
        <r>
          <rPr>
            <b/>
            <sz val="9"/>
            <color indexed="81"/>
            <rFont val="Tahoma"/>
            <family val="2"/>
          </rPr>
          <t>Name used in the reports - charts</t>
        </r>
        <r>
          <rPr>
            <sz val="9"/>
            <color indexed="81"/>
            <rFont val="Tahoma"/>
            <family val="2"/>
          </rPr>
          <t xml:space="preserve">
</t>
        </r>
      </text>
    </comment>
    <comment ref="I4" authorId="0" shapeId="0" xr:uid="{E6579A53-53DE-4B16-9FE4-18A4CFFF7085}">
      <text>
        <r>
          <rPr>
            <b/>
            <sz val="9"/>
            <color indexed="81"/>
            <rFont val="Tahoma"/>
            <family val="2"/>
          </rPr>
          <t>Name used in the chart to display to the person observed - less conflictual</t>
        </r>
        <r>
          <rPr>
            <sz val="9"/>
            <color indexed="81"/>
            <rFont val="Tahoma"/>
            <family val="2"/>
          </rPr>
          <t xml:space="preserve">
</t>
        </r>
      </text>
    </comment>
  </commentList>
</comments>
</file>

<file path=xl/sharedStrings.xml><?xml version="1.0" encoding="utf-8"?>
<sst xmlns="http://schemas.openxmlformats.org/spreadsheetml/2006/main" count="282" uniqueCount="227">
  <si>
    <t>Categ.</t>
  </si>
  <si>
    <t>(Date)</t>
  </si>
  <si>
    <t>Code</t>
  </si>
  <si>
    <t>Cause</t>
  </si>
  <si>
    <t>Temps total</t>
  </si>
  <si>
    <t>Description</t>
  </si>
  <si>
    <t>ENTER ONLY YELLOW CELLS</t>
  </si>
  <si>
    <t>Description of the</t>
  </si>
  <si>
    <t>Activities</t>
  </si>
  <si>
    <t>Time</t>
  </si>
  <si>
    <t>Comments</t>
  </si>
  <si>
    <t>(Function of observed person)</t>
  </si>
  <si>
    <t>Start</t>
  </si>
  <si>
    <t>time</t>
  </si>
  <si>
    <t>Duration</t>
  </si>
  <si>
    <t>Description of</t>
  </si>
  <si>
    <t>categories</t>
  </si>
  <si>
    <t>Total time=&gt;</t>
  </si>
  <si>
    <t>Available</t>
  </si>
  <si>
    <t>FILL IN ONLY YELLOW CELLS</t>
  </si>
  <si>
    <t>Consultant Name</t>
  </si>
  <si>
    <t>Normal timing of shift observed (start time and end time)</t>
  </si>
  <si>
    <t>Timing of observation if different that normal shift (start time and end time)</t>
  </si>
  <si>
    <t>Questions to ask to the observed people</t>
  </si>
  <si>
    <t>1 What are your responsibilities?</t>
  </si>
  <si>
    <t>2. What do you do during the day?</t>
  </si>
  <si>
    <t>3. Who do you report to?</t>
  </si>
  <si>
    <t>4. What is the planning of today?</t>
  </si>
  <si>
    <t>Training</t>
  </si>
  <si>
    <t>% of time</t>
  </si>
  <si>
    <t>Perceived</t>
  </si>
  <si>
    <t>Ideal</t>
  </si>
  <si>
    <t>Actual</t>
  </si>
  <si>
    <t>%</t>
  </si>
  <si>
    <t>Interaction with process</t>
  </si>
  <si>
    <t>Interaction with people</t>
  </si>
  <si>
    <t>Data collection</t>
  </si>
  <si>
    <t>Passive monitoring</t>
  </si>
  <si>
    <t>NVA</t>
  </si>
  <si>
    <t>Administrative tasks/keing reporting data</t>
  </si>
  <si>
    <t>Waiting</t>
  </si>
  <si>
    <t>Travel</t>
  </si>
  <si>
    <t>Extended break</t>
  </si>
  <si>
    <t>Non active meetings</t>
  </si>
  <si>
    <t>Excessive Calling/alerting</t>
  </si>
  <si>
    <t xml:space="preserve">Bobby Kanji </t>
  </si>
  <si>
    <t>15:45 - 24:00</t>
  </si>
  <si>
    <t xml:space="preserve">Reactor Operator </t>
  </si>
  <si>
    <t>Run the Reactor, make up the MET's and prepare additives on 3rd floor</t>
  </si>
  <si>
    <t>Run the Reactor, monitor DCS, make up the MET's and prepare additives on 2nd &amp; 3rd floor</t>
  </si>
  <si>
    <t xml:space="preserve">Shift Supervisor </t>
  </si>
  <si>
    <t xml:space="preserve">To produce the batches as per the schedule and maintain the productivity of the plant </t>
  </si>
  <si>
    <t xml:space="preserve">Analysis of a sample </t>
  </si>
  <si>
    <t xml:space="preserve">Resolving a mechanical or technical problem </t>
  </si>
  <si>
    <t>Other Interacting with process outside control room</t>
  </si>
  <si>
    <t xml:space="preserve">Check tour in the plant by the field operator + activating sensors </t>
  </si>
  <si>
    <t>Correcting mistake / Rework</t>
  </si>
  <si>
    <t>Actively communicating (to take action afterwards)</t>
  </si>
  <si>
    <t>Active Screen monitoring (with actions to follow)</t>
  </si>
  <si>
    <t>Using phone to actively instruct or alert someone</t>
  </si>
  <si>
    <t>Impactability</t>
  </si>
  <si>
    <t>saved time</t>
  </si>
  <si>
    <t>Min</t>
  </si>
  <si>
    <t>Max</t>
  </si>
  <si>
    <t>Total Time</t>
  </si>
  <si>
    <t>Passive monitoring and NVA</t>
  </si>
  <si>
    <t>TOTAL</t>
  </si>
  <si>
    <t>NVA + passive monitoring</t>
  </si>
  <si>
    <t>wevalgo</t>
  </si>
  <si>
    <t>Type of DILO</t>
  </si>
  <si>
    <t>Operational</t>
  </si>
  <si>
    <t xml:space="preserve">Scope of the template : </t>
  </si>
  <si>
    <t>Instructions</t>
  </si>
  <si>
    <t>Before the DILO</t>
  </si>
  <si>
    <t>Check that you understand well the different NVA and VA activities in the sheet "Categories Calcul"
They may be modified in agreement with you management (yellow cells); 
Given your current knowledge of the job you will observe, try to anticipate what type of activities and issues could fall in each category</t>
  </si>
  <si>
    <t>During the DILO</t>
  </si>
  <si>
    <t>Replicate in your notebook, the columns Activities, Time and Comments of the sheet "Timesheet"
It is not recommended to print and use the "Timesheet" since the rows height may not fit your notes</t>
  </si>
  <si>
    <t>After the DILO</t>
  </si>
  <si>
    <t>Initial report build</t>
  </si>
  <si>
    <t>Check with Person Observed</t>
  </si>
  <si>
    <t>It is a good practice to come back to the person observed and show her/him part of the report
You may show her/him the "Timesheet" and the "Chart Public"; make sure there is nothing conflictuous. No other worksheet should be shown.
Ask her/him if he what you wrote is correct and to clarify the activities that are unclear to you;
That is also an opportunity to ask her/him what she/he would like to be improved in her/his job</t>
  </si>
  <si>
    <t>Build final report</t>
  </si>
  <si>
    <t>Use the appropriate charts to incorporate into your report</t>
  </si>
  <si>
    <t>Additional analysis - Improvement</t>
  </si>
  <si>
    <t>Use the "Improvement" worksheet to calculate potential improvements and display charts</t>
  </si>
  <si>
    <t>Production control room operator</t>
  </si>
  <si>
    <t>Unsorted data</t>
  </si>
  <si>
    <t>Rank</t>
  </si>
  <si>
    <t>Sorted data</t>
  </si>
  <si>
    <t>Check sum - must be green</t>
  </si>
  <si>
    <t>Water fall on NVA + Passive monitoring</t>
  </si>
  <si>
    <t>Base</t>
  </si>
  <si>
    <t>Waterfall</t>
  </si>
  <si>
    <t>Fill yellow cells</t>
  </si>
  <si>
    <t>Categories</t>
  </si>
  <si>
    <t>Activity 1</t>
  </si>
  <si>
    <t>Activity 2</t>
  </si>
  <si>
    <t>Activity 3</t>
  </si>
  <si>
    <t>Activity 4</t>
  </si>
  <si>
    <t>Activity 5</t>
  </si>
  <si>
    <t>Activity 6</t>
  </si>
  <si>
    <t>Activity 7</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</si>
  <si>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</si>
  <si>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</si>
  <si>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</si>
  <si>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</si>
  <si>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</si>
  <si>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</si>
  <si>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</si>
  <si>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</si>
  <si>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</si>
  <si>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</si>
  <si>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</si>
  <si>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</si>
  <si>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</si>
  <si>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</si>
  <si>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</si>
  <si>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</si>
  <si>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</si>
  <si>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</si>
  <si>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Activity 26</t>
  </si>
  <si>
    <t>Activity 27</t>
  </si>
  <si>
    <t>Activity 28</t>
  </si>
  <si>
    <t>Activity 29</t>
  </si>
  <si>
    <t>Activity 30</t>
  </si>
  <si>
    <t>Activity 31</t>
  </si>
  <si>
    <t>Activity 32</t>
  </si>
  <si>
    <t>Activity 33</t>
  </si>
  <si>
    <t>Activity 34</t>
  </si>
  <si>
    <t>Activity 35</t>
  </si>
  <si>
    <t>Activity 36</t>
  </si>
  <si>
    <t>Activity 37</t>
  </si>
  <si>
    <t>Activity 38</t>
  </si>
  <si>
    <t>Activity 39</t>
  </si>
  <si>
    <t>Activity 40</t>
  </si>
  <si>
    <t>Activity 41</t>
  </si>
  <si>
    <t>Activity 42</t>
  </si>
  <si>
    <t>Activity 43</t>
  </si>
  <si>
    <t>Activity 44</t>
  </si>
  <si>
    <t>Activity 45</t>
  </si>
  <si>
    <t>Activity 46</t>
  </si>
  <si>
    <t>Activity 47</t>
  </si>
  <si>
    <t>Activity 48</t>
  </si>
  <si>
    <t>Activity 49</t>
  </si>
  <si>
    <t>Activity 50</t>
  </si>
  <si>
    <t>Activity 51</t>
  </si>
  <si>
    <t>Activity 52</t>
  </si>
  <si>
    <t>Activity 53</t>
  </si>
  <si>
    <t>Activity 54</t>
  </si>
  <si>
    <t>Activity 55</t>
  </si>
  <si>
    <t>Activity 56</t>
  </si>
  <si>
    <t>Activity 57</t>
  </si>
  <si>
    <t>Activity 58</t>
  </si>
  <si>
    <t>Activity 59</t>
  </si>
  <si>
    <t>Activity 60</t>
  </si>
  <si>
    <t>Activity 61</t>
  </si>
  <si>
    <t>Activity 62</t>
  </si>
  <si>
    <t>Activity 63</t>
  </si>
  <si>
    <t>Activity 64</t>
  </si>
  <si>
    <t>Activity 65</t>
  </si>
  <si>
    <t>Activity 66</t>
  </si>
  <si>
    <t>Activity 67</t>
  </si>
  <si>
    <t>Activity 68</t>
  </si>
  <si>
    <t>Activity 69</t>
  </si>
  <si>
    <t>Activity 70</t>
  </si>
  <si>
    <t>Activity 71</t>
  </si>
  <si>
    <t>Activity 72</t>
  </si>
  <si>
    <t>Activity 73</t>
  </si>
  <si>
    <t>Activity 74</t>
  </si>
  <si>
    <t>Activity 75</t>
  </si>
  <si>
    <t>Activity 76</t>
  </si>
  <si>
    <t>Activity 77</t>
  </si>
  <si>
    <t>Activity 78</t>
  </si>
  <si>
    <t>Activity 79</t>
  </si>
  <si>
    <t>Activity 80</t>
  </si>
  <si>
    <t>Activity 81</t>
  </si>
  <si>
    <t>Activity 82</t>
  </si>
  <si>
    <t>Activity 83</t>
  </si>
  <si>
    <t>Activity 84</t>
  </si>
  <si>
    <t>Activity 85</t>
  </si>
  <si>
    <t>Activity 86</t>
  </si>
  <si>
    <t>Activity 87</t>
  </si>
  <si>
    <t>Activity 88</t>
  </si>
  <si>
    <t>Activity 89</t>
  </si>
  <si>
    <t>Activity 90</t>
  </si>
  <si>
    <t>Activity 91</t>
  </si>
  <si>
    <t>Activity 92</t>
  </si>
  <si>
    <t>Activity 93</t>
  </si>
  <si>
    <t>Activity 94</t>
  </si>
  <si>
    <t>Activity 95</t>
  </si>
  <si>
    <t>Activity 96</t>
  </si>
  <si>
    <t>Activity 97</t>
  </si>
  <si>
    <t>Activity 98</t>
  </si>
  <si>
    <t>Activity 99</t>
  </si>
  <si>
    <t>Activity 100</t>
  </si>
  <si>
    <t>Activity 101</t>
  </si>
  <si>
    <t>Activity 102</t>
  </si>
  <si>
    <t>End</t>
  </si>
  <si>
    <t>Worksheet "Timesheet"
Using your notes, fill the "Timesheet" yellow fields.
Worksheet "Categories - Calcul"
Fill the column F ; if you need to change the name of the Value added and Non Value added activities, fill the appropriate yellow cells in the same worksheet
Leave the column F empty for normal breaks, coffee breaks; but fill 'Extended break' if excessive ones
Make a specific note of the activities that are unclear to comeback to the person observed and ask for clarification
Check that the calculation results are correct
"Chart - Public" 
Look at the chart and verify it is correct and that the Value added and Non Value added activitie NAMES are not conflictuous because you may show it to the person observed</t>
  </si>
  <si>
    <t>Remaining time</t>
  </si>
  <si>
    <t>Data for graph</t>
  </si>
  <si>
    <t>Initial</t>
  </si>
  <si>
    <t>Increased Added Value (%)</t>
  </si>
  <si>
    <t>TOTAL (%)</t>
  </si>
  <si>
    <t>Average</t>
  </si>
  <si>
    <t>Average (%)</t>
  </si>
  <si>
    <t>Improvement in Hours</t>
  </si>
  <si>
    <t>Improvement in %</t>
  </si>
  <si>
    <t>CHARTS</t>
  </si>
  <si>
    <t>NVA reduction chart title</t>
  </si>
  <si>
    <t>Non Value Added reduction breakdown</t>
  </si>
  <si>
    <t>NVA/VA impact chart title</t>
  </si>
  <si>
    <t>Increased Added Value (Hours)</t>
  </si>
  <si>
    <t>Improvement</t>
  </si>
  <si>
    <t>Wevalgo template</t>
  </si>
  <si>
    <t>Short name for Value-Added (report)</t>
  </si>
  <si>
    <t>VA</t>
  </si>
  <si>
    <t>Direct</t>
  </si>
  <si>
    <t>Short name for Non Value-Added (report)</t>
  </si>
  <si>
    <t>Short name for Non Value-Added (public)</t>
  </si>
  <si>
    <t>Indirect</t>
  </si>
  <si>
    <t>Get info without taking action</t>
  </si>
  <si>
    <t>Additional VA vs initial</t>
  </si>
  <si>
    <t>Hours</t>
  </si>
  <si>
    <t>Short name for Value-Added (public)</t>
  </si>
  <si>
    <t>This template may be used to be used under free license by anyone. If you like it, there are several ways you could thank us: write a "Powered by Wevalgo" in your reports, make good publicity of Wevalgo, or link your website (if you have one) to Wevalgo home page (www.wevalgo.com).</t>
  </si>
  <si>
    <t xml:space="preserve">This template is specifically designed for a production control room operator.
Its key differences with standard operator DILO template are specific categories of activities:
- interaction with the process (acting on the process/equipment settings and alarms)
- interaction with the people (production operators, technicians...)
- passive monitoring (not acting on the process)
- specific data collection
- 'Standard' Non Value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</si>
</sst>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d/m"/>
    <numFmt numFmtId="166" formatCode="#,##0_ ;\-#,##0\ "/>
  </numFmts>
  <fonts count="21" x14ac:knownFonts="1">
    <font>
      <sz val="10"/>
      <name val="Arial"/>
    </font>
    <font>
      <sz val="10"/>
      <name val="Arial"/>
      <family val="2"/>
    </font>
    <font>
      <b/>
      <sz val="12"/>
      <name val="Times New Roman"/>
      <family val="1"/>
    </font>
    <font>
      <b/>
      <sz val="10"/>
      <name val="Times New Roman"/>
      <family val="1"/>
    </font>
    <font>
      <b/>
      <sz val="10"/>
      <name val="Times New Roman"/>
      <family val="1"/>
    </font>
    <font>
      <sz val="10"/>
      <name val="Times New Roman"/>
      <family val="1"/>
    </font>
    <font>
      <b/>
      <sz val="12"/>
      <name val="Times New Roman"/>
      <family val="1"/>
    </font>
    <font>
      <b/>
      <sz val="10"/>
      <name val="Arial"/>
      <family val="2"/>
    </font>
    <font>
      <b/>
      <sz val="10"/>
      <color indexed="10"/>
      <name val="Arial"/>
      <family val="2"/>
    </font>
    <font>
      <sz val="10"/>
      <name val="Arial"/>
      <family val="2"/>
    </font>
    <font>
      <b/>
      <sz val="9"/>
      <name val="Times New Roman"/>
      <family val="1"/>
    </font>
    <font>
      <i/>
      <sz val="10"/>
      <name val="Times New Roman"/>
      <family val="1"/>
    </font>
    <font>
      <sz val="8"/>
      <color indexed="81"/>
      <name val="Tahoma"/>
      <family val="2"/>
    </font>
    <font>
      <b/>
      <sz val="12"/>
      <color indexed="10"/>
      <name val="Times New Roman"/>
      <family val="1"/>
    </font>
    <font>
      <sz val="8"/>
      <name val="Arial"/>
      <family val="2"/>
    </font>
    <font>
      <sz val="14"/>
      <name val="Arial"/>
      <family val="2"/>
    </font>
    <font>
      <sz val="10"/>
      <color theme="0"/>
      <name val="Arial"/>
      <family val="2"/>
    </font>
    <font>
      <b/>
      <sz val="14"/>
      <name val="Arial"/>
      <family val="2"/>
    </font>
    <font>
      <b/>
      <sz val="18"/>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62">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0" fillId="2" borderId="1" xfId="0" applyFill="1" applyBorder="1"/>
    <xf numFmtId="0" fontId="2" fillId="2" borderId="2" xfId="0" applyFont="1" applyFill="1" applyBorder="1" applyAlignment="1">
      <alignment horizontal="left"/>
    </xf>
    <xf numFmtId="0" fontId="3" fillId="2" borderId="3" xfId="0" quotePrefix="1" applyFont="1"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15" fontId="0" fillId="2" borderId="6" xfId="0" applyNumberFormat="1" applyFill="1" applyBorder="1" applyAlignment="1">
      <alignment horizontal="left"/>
    </xf>
    <xf numFmtId="0" fontId="4" fillId="2" borderId="0" xfId="0" quotePrefix="1" applyFont="1" applyFill="1"/>
    <xf numFmtId="0" fontId="0" fillId="2" borderId="7" xfId="0" applyFill="1" applyBorder="1"/>
    <xf numFmtId="165" fontId="0" fillId="2" borderId="6" xfId="0" applyNumberFormat="1" applyFill="1" applyBorder="1" applyAlignment="1">
      <alignment horizontal="center"/>
    </xf>
    <xf numFmtId="0" fontId="0" fillId="2" borderId="8" xfId="0" applyFill="1" applyBorder="1"/>
    <xf numFmtId="0" fontId="3" fillId="2" borderId="9" xfId="0" applyFont="1" applyFill="1" applyBorder="1"/>
    <xf numFmtId="0" fontId="11" fillId="2" borderId="9" xfId="0" applyFont="1" applyFill="1" applyBorder="1"/>
    <xf numFmtId="0" fontId="0" fillId="2" borderId="9" xfId="0" applyFill="1" applyBorder="1"/>
    <xf numFmtId="0" fontId="0" fillId="2" borderId="10" xfId="0" applyFill="1" applyBorder="1"/>
    <xf numFmtId="0" fontId="4" fillId="2" borderId="0" xfId="0" applyFont="1" applyFill="1" applyAlignment="1">
      <alignment horizontal="left"/>
    </xf>
    <xf numFmtId="0" fontId="5" fillId="2" borderId="5" xfId="0" applyFont="1" applyFill="1" applyBorder="1"/>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0" xfId="0" applyFont="1" applyFill="1" applyAlignment="1">
      <alignment horizontal="center"/>
    </xf>
    <xf numFmtId="0" fontId="2" fillId="2"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10" fillId="2" borderId="6" xfId="0" applyFont="1" applyFill="1" applyBorder="1" applyAlignment="1">
      <alignment horizontal="center"/>
    </xf>
    <xf numFmtId="0" fontId="10" fillId="2" borderId="0" xfId="0" applyFont="1" applyFill="1" applyAlignment="1">
      <alignment horizontal="center"/>
    </xf>
    <xf numFmtId="0" fontId="2"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xf>
    <xf numFmtId="0" fontId="6" fillId="2" borderId="21" xfId="0" applyFont="1" applyFill="1" applyBorder="1" applyAlignment="1">
      <alignment horizontal="center"/>
    </xf>
    <xf numFmtId="0" fontId="0" fillId="2" borderId="22" xfId="0" applyFill="1" applyBorder="1"/>
    <xf numFmtId="0" fontId="0" fillId="2" borderId="6" xfId="0" applyFill="1" applyBorder="1"/>
    <xf numFmtId="21" fontId="0" fillId="2" borderId="6" xfId="0" applyNumberFormat="1" applyFill="1" applyBorder="1"/>
    <xf numFmtId="21" fontId="0" fillId="2" borderId="23" xfId="0" applyNumberFormat="1" applyFill="1" applyBorder="1"/>
    <xf numFmtId="20" fontId="0" fillId="2" borderId="0" xfId="0" applyNumberFormat="1" applyFill="1" applyAlignment="1">
      <alignment horizontal="center"/>
    </xf>
    <xf numFmtId="0" fontId="0" fillId="2" borderId="24" xfId="0" applyFill="1" applyBorder="1" applyAlignment="1">
      <alignment horizontal="center"/>
    </xf>
    <xf numFmtId="0" fontId="0" fillId="2" borderId="25" xfId="0" applyFill="1" applyBorder="1"/>
    <xf numFmtId="164" fontId="0" fillId="2" borderId="26" xfId="0" applyNumberFormat="1" applyFill="1" applyBorder="1"/>
    <xf numFmtId="0" fontId="3" fillId="2" borderId="0" xfId="0" applyFont="1" applyFill="1" applyAlignment="1">
      <alignment horizontal="right"/>
    </xf>
    <xf numFmtId="20" fontId="3" fillId="2" borderId="0" xfId="0" applyNumberFormat="1" applyFont="1" applyFill="1" applyAlignment="1">
      <alignment horizontal="center"/>
    </xf>
    <xf numFmtId="0" fontId="0" fillId="2" borderId="27" xfId="0" applyFill="1" applyBorder="1" applyAlignment="1">
      <alignment horizontal="center"/>
    </xf>
    <xf numFmtId="20" fontId="0" fillId="2" borderId="29" xfId="0" applyNumberFormat="1" applyFill="1" applyBorder="1" applyAlignment="1">
      <alignment horizontal="center"/>
    </xf>
    <xf numFmtId="164" fontId="0" fillId="2" borderId="30" xfId="0" applyNumberFormat="1" applyFill="1" applyBorder="1"/>
    <xf numFmtId="0" fontId="0" fillId="2" borderId="22" xfId="0" applyFill="1" applyBorder="1" applyAlignment="1">
      <alignment horizontal="center"/>
    </xf>
    <xf numFmtId="0" fontId="0" fillId="2" borderId="23" xfId="0" applyFill="1" applyBorder="1"/>
    <xf numFmtId="20" fontId="0" fillId="2" borderId="31" xfId="0" applyNumberFormat="1" applyFill="1" applyBorder="1" applyAlignment="1">
      <alignment horizontal="center"/>
    </xf>
    <xf numFmtId="164" fontId="0" fillId="2" borderId="32" xfId="0" applyNumberFormat="1" applyFill="1" applyBorder="1"/>
    <xf numFmtId="0" fontId="9" fillId="2" borderId="22" xfId="0" quotePrefix="1" applyFont="1" applyFill="1" applyBorder="1" applyAlignment="1">
      <alignment horizontal="center"/>
    </xf>
    <xf numFmtId="20" fontId="7" fillId="2" borderId="0" xfId="0" applyNumberFormat="1" applyFont="1" applyFill="1" applyAlignment="1">
      <alignment horizontal="center"/>
    </xf>
    <xf numFmtId="0" fontId="0" fillId="2" borderId="33" xfId="0" applyFill="1" applyBorder="1"/>
    <xf numFmtId="20" fontId="0" fillId="2" borderId="34" xfId="0" applyNumberFormat="1" applyFill="1" applyBorder="1" applyAlignment="1">
      <alignment horizontal="center"/>
    </xf>
    <xf numFmtId="0" fontId="0" fillId="2" borderId="24" xfId="0" applyFill="1" applyBorder="1"/>
    <xf numFmtId="20" fontId="0" fillId="2" borderId="33" xfId="0" applyNumberFormat="1" applyFill="1" applyBorder="1"/>
    <xf numFmtId="0" fontId="0" fillId="3" borderId="17" xfId="0" applyFill="1" applyBorder="1" applyAlignment="1">
      <alignment horizontal="center"/>
    </xf>
    <xf numFmtId="0" fontId="0" fillId="3" borderId="6" xfId="0" applyFill="1" applyBorder="1" applyAlignment="1">
      <alignment horizontal="center"/>
    </xf>
    <xf numFmtId="0" fontId="0" fillId="0" borderId="1" xfId="0" applyBorder="1"/>
    <xf numFmtId="0" fontId="3" fillId="0" borderId="3" xfId="0" quotePrefix="1" applyFont="1" applyBorder="1"/>
    <xf numFmtId="0" fontId="0" fillId="0" borderId="4" xfId="0" applyBorder="1"/>
    <xf numFmtId="0" fontId="0" fillId="0" borderId="5" xfId="0" applyBorder="1"/>
    <xf numFmtId="0" fontId="4" fillId="0" borderId="0" xfId="0" quotePrefix="1" applyFont="1"/>
    <xf numFmtId="0" fontId="0" fillId="0" borderId="7" xfId="0" applyBorder="1"/>
    <xf numFmtId="0" fontId="0" fillId="0" borderId="8" xfId="0" applyBorder="1"/>
    <xf numFmtId="0" fontId="3" fillId="0" borderId="9" xfId="0" applyFont="1" applyBorder="1"/>
    <xf numFmtId="0" fontId="4" fillId="0" borderId="9" xfId="0" applyFont="1" applyBorder="1"/>
    <xf numFmtId="0" fontId="5" fillId="0" borderId="1" xfId="0" applyFont="1" applyBorder="1"/>
    <xf numFmtId="0" fontId="6" fillId="0" borderId="11" xfId="0" applyFont="1" applyBorder="1" applyAlignment="1">
      <alignment horizontal="center"/>
    </xf>
    <xf numFmtId="0" fontId="6" fillId="0" borderId="16" xfId="0" applyFont="1" applyBorder="1" applyAlignment="1">
      <alignment horizontal="center"/>
    </xf>
    <xf numFmtId="0" fontId="5" fillId="0" borderId="5" xfId="0" applyFont="1" applyBorder="1"/>
    <xf numFmtId="0" fontId="6" fillId="0" borderId="17" xfId="0" applyFont="1" applyBorder="1" applyAlignment="1">
      <alignment horizontal="center"/>
    </xf>
    <xf numFmtId="0" fontId="6" fillId="0" borderId="35" xfId="0" applyFont="1" applyBorder="1" applyAlignment="1">
      <alignment horizontal="center"/>
    </xf>
    <xf numFmtId="0" fontId="13" fillId="3" borderId="2" xfId="0" applyFont="1" applyFill="1" applyBorder="1" applyAlignment="1">
      <alignment horizontal="left"/>
    </xf>
    <xf numFmtId="15" fontId="8" fillId="3" borderId="6" xfId="0" applyNumberFormat="1" applyFont="1" applyFill="1" applyBorder="1" applyAlignment="1">
      <alignment horizontal="left"/>
    </xf>
    <xf numFmtId="0" fontId="1" fillId="3" borderId="22" xfId="0" applyFont="1" applyFill="1" applyBorder="1"/>
    <xf numFmtId="0" fontId="1" fillId="3" borderId="6" xfId="0" applyFont="1" applyFill="1" applyBorder="1"/>
    <xf numFmtId="21" fontId="1" fillId="3" borderId="6" xfId="0" applyNumberFormat="1" applyFont="1" applyFill="1" applyBorder="1"/>
    <xf numFmtId="21" fontId="1" fillId="3" borderId="36" xfId="0" applyNumberFormat="1" applyFont="1" applyFill="1" applyBorder="1"/>
    <xf numFmtId="0" fontId="1" fillId="3" borderId="24" xfId="0" applyFont="1" applyFill="1" applyBorder="1"/>
    <xf numFmtId="0" fontId="1" fillId="3" borderId="25" xfId="0" applyFont="1" applyFill="1" applyBorder="1"/>
    <xf numFmtId="21" fontId="1" fillId="3" borderId="25" xfId="0" applyNumberFormat="1" applyFont="1" applyFill="1" applyBorder="1"/>
    <xf numFmtId="21" fontId="1" fillId="3" borderId="37" xfId="0" applyNumberFormat="1" applyFont="1" applyFill="1" applyBorder="1"/>
    <xf numFmtId="0" fontId="0" fillId="0" borderId="17" xfId="0" applyBorder="1" applyAlignment="1">
      <alignment horizontal="center"/>
    </xf>
    <xf numFmtId="0" fontId="0" fillId="0" borderId="38" xfId="0" applyBorder="1"/>
    <xf numFmtId="15" fontId="9" fillId="2" borderId="6" xfId="0" applyNumberFormat="1" applyFont="1" applyFill="1" applyBorder="1" applyAlignment="1">
      <alignment horizontal="left"/>
    </xf>
    <xf numFmtId="0" fontId="0" fillId="3" borderId="2" xfId="0" applyFill="1" applyBorder="1"/>
    <xf numFmtId="20" fontId="0" fillId="2" borderId="2" xfId="0" applyNumberFormat="1" applyFill="1" applyBorder="1" applyAlignment="1">
      <alignment horizontal="center"/>
    </xf>
    <xf numFmtId="164" fontId="0" fillId="2" borderId="39" xfId="0" applyNumberFormat="1" applyFill="1" applyBorder="1"/>
    <xf numFmtId="0" fontId="0" fillId="3" borderId="6" xfId="0" applyFill="1" applyBorder="1"/>
    <xf numFmtId="20" fontId="0" fillId="2" borderId="6" xfId="0" applyNumberFormat="1" applyFill="1" applyBorder="1" applyAlignment="1">
      <alignment horizontal="center"/>
    </xf>
    <xf numFmtId="164" fontId="0" fillId="2" borderId="36" xfId="0" applyNumberFormat="1" applyFill="1" applyBorder="1"/>
    <xf numFmtId="0" fontId="0" fillId="3" borderId="25" xfId="0" applyFill="1" applyBorder="1"/>
    <xf numFmtId="20" fontId="0" fillId="2" borderId="25" xfId="0" applyNumberFormat="1" applyFill="1" applyBorder="1" applyAlignment="1">
      <alignment horizontal="center"/>
    </xf>
    <xf numFmtId="164" fontId="0" fillId="2" borderId="37" xfId="0" applyNumberFormat="1" applyFill="1" applyBorder="1"/>
    <xf numFmtId="0" fontId="6" fillId="4" borderId="16" xfId="0" applyFont="1" applyFill="1" applyBorder="1" applyAlignment="1">
      <alignment horizontal="center"/>
    </xf>
    <xf numFmtId="0" fontId="6" fillId="4" borderId="21" xfId="0" applyFont="1" applyFill="1" applyBorder="1" applyAlignment="1">
      <alignment horizontal="center"/>
    </xf>
    <xf numFmtId="9" fontId="0" fillId="2" borderId="36" xfId="1" applyFont="1" applyFill="1" applyBorder="1"/>
    <xf numFmtId="0" fontId="0" fillId="3" borderId="28" xfId="0" applyFill="1" applyBorder="1"/>
    <xf numFmtId="0" fontId="0" fillId="3" borderId="23" xfId="0" applyFill="1" applyBorder="1"/>
    <xf numFmtId="0" fontId="0" fillId="2" borderId="6" xfId="0" applyFill="1" applyBorder="1" applyAlignment="1">
      <alignment horizontal="left"/>
    </xf>
    <xf numFmtId="9" fontId="0" fillId="3" borderId="6" xfId="0" applyNumberFormat="1" applyFill="1" applyBorder="1"/>
    <xf numFmtId="20" fontId="0" fillId="0" borderId="6" xfId="0" applyNumberFormat="1" applyBorder="1"/>
    <xf numFmtId="20" fontId="0" fillId="0" borderId="36" xfId="0" applyNumberFormat="1" applyBorder="1"/>
    <xf numFmtId="9" fontId="0" fillId="3" borderId="25" xfId="0" applyNumberFormat="1" applyFill="1" applyBorder="1"/>
    <xf numFmtId="20" fontId="0" fillId="0" borderId="25" xfId="0" applyNumberFormat="1" applyBorder="1"/>
    <xf numFmtId="20" fontId="0" fillId="0" borderId="37" xfId="0" applyNumberFormat="1" applyBorder="1"/>
    <xf numFmtId="20" fontId="7" fillId="0" borderId="0" xfId="0" applyNumberFormat="1" applyFont="1"/>
    <xf numFmtId="20" fontId="0" fillId="0" borderId="0" xfId="0" applyNumberFormat="1"/>
    <xf numFmtId="0" fontId="2" fillId="2" borderId="48" xfId="0" applyFont="1" applyFill="1" applyBorder="1" applyAlignment="1">
      <alignment horizontal="center"/>
    </xf>
    <xf numFmtId="9" fontId="0" fillId="2" borderId="0" xfId="1" applyFont="1" applyFill="1"/>
    <xf numFmtId="0" fontId="16" fillId="0" borderId="0" xfId="0" applyFont="1" applyAlignment="1">
      <alignment wrapText="1"/>
    </xf>
    <xf numFmtId="0" fontId="9" fillId="0" borderId="0" xfId="0" applyFont="1" applyAlignment="1">
      <alignment wrapText="1"/>
    </xf>
    <xf numFmtId="0" fontId="17" fillId="6" borderId="6" xfId="0" applyFont="1" applyFill="1" applyBorder="1" applyAlignment="1">
      <alignment horizontal="left" vertical="center"/>
    </xf>
    <xf numFmtId="0" fontId="0" fillId="9" borderId="2" xfId="0" applyFill="1" applyBorder="1"/>
    <xf numFmtId="0" fontId="0" fillId="9" borderId="6" xfId="0" applyFill="1" applyBorder="1"/>
    <xf numFmtId="0" fontId="0" fillId="9" borderId="28" xfId="0" applyFill="1" applyBorder="1"/>
    <xf numFmtId="0" fontId="0" fillId="9" borderId="23" xfId="0" applyFill="1" applyBorder="1"/>
    <xf numFmtId="0" fontId="0" fillId="10" borderId="27" xfId="0" applyFill="1" applyBorder="1" applyAlignment="1">
      <alignment horizontal="center" vertical="center"/>
    </xf>
    <xf numFmtId="0" fontId="0" fillId="10" borderId="2" xfId="0" applyFill="1" applyBorder="1" applyAlignment="1">
      <alignment horizontal="center" vertical="center"/>
    </xf>
    <xf numFmtId="0" fontId="0" fillId="10" borderId="39" xfId="0" applyFill="1" applyBorder="1" applyAlignment="1">
      <alignment horizontal="center" vertical="center"/>
    </xf>
    <xf numFmtId="166" fontId="0" fillId="0" borderId="22" xfId="2" applyNumberFormat="1" applyFont="1" applyBorder="1"/>
    <xf numFmtId="0" fontId="0" fillId="0" borderId="6" xfId="0" applyBorder="1"/>
    <xf numFmtId="164" fontId="0" fillId="0" borderId="36" xfId="0" applyNumberFormat="1" applyBorder="1"/>
    <xf numFmtId="166" fontId="0" fillId="0" borderId="24" xfId="2" applyNumberFormat="1" applyFont="1" applyBorder="1"/>
    <xf numFmtId="0" fontId="0" fillId="0" borderId="25" xfId="0" applyBorder="1"/>
    <xf numFmtId="164" fontId="0" fillId="0" borderId="37" xfId="0" applyNumberFormat="1" applyBorder="1"/>
    <xf numFmtId="0" fontId="0" fillId="10" borderId="2" xfId="0" applyFill="1" applyBorder="1" applyAlignment="1">
      <alignment horizontal="center"/>
    </xf>
    <xf numFmtId="0" fontId="0" fillId="10" borderId="39" xfId="0" applyFill="1" applyBorder="1" applyAlignment="1">
      <alignment horizontal="center"/>
    </xf>
    <xf numFmtId="0" fontId="9" fillId="2" borderId="24" xfId="0" quotePrefix="1" applyFont="1" applyFill="1" applyBorder="1" applyAlignment="1">
      <alignment horizontal="center"/>
    </xf>
    <xf numFmtId="20" fontId="0" fillId="2" borderId="0" xfId="0" applyNumberFormat="1" applyFill="1"/>
    <xf numFmtId="0" fontId="0" fillId="9" borderId="25" xfId="0" applyFill="1" applyBorder="1"/>
    <xf numFmtId="0" fontId="7" fillId="2" borderId="0" xfId="0" applyFont="1" applyFill="1"/>
    <xf numFmtId="0" fontId="0" fillId="2" borderId="40" xfId="0" applyFill="1" applyBorder="1"/>
    <xf numFmtId="20" fontId="0" fillId="2" borderId="23" xfId="0" applyNumberFormat="1" applyFill="1" applyBorder="1" applyAlignment="1">
      <alignment horizontal="center"/>
    </xf>
    <xf numFmtId="0" fontId="6" fillId="2" borderId="54" xfId="0" applyFont="1" applyFill="1" applyBorder="1" applyAlignment="1">
      <alignment horizontal="center"/>
    </xf>
    <xf numFmtId="0" fontId="9" fillId="10" borderId="2" xfId="0" applyFont="1" applyFill="1" applyBorder="1" applyAlignment="1">
      <alignment horizontal="center"/>
    </xf>
    <xf numFmtId="0" fontId="9" fillId="10" borderId="39" xfId="0" applyFont="1" applyFill="1" applyBorder="1" applyAlignment="1">
      <alignment horizontal="center"/>
    </xf>
    <xf numFmtId="164" fontId="0" fillId="2" borderId="6" xfId="0" applyNumberFormat="1" applyFill="1" applyBorder="1"/>
    <xf numFmtId="9" fontId="0" fillId="2" borderId="6" xfId="0" applyNumberFormat="1" applyFill="1" applyBorder="1"/>
    <xf numFmtId="9" fontId="0" fillId="2" borderId="36" xfId="0" applyNumberFormat="1" applyFill="1" applyBorder="1"/>
    <xf numFmtId="9" fontId="0" fillId="2" borderId="25" xfId="0" applyNumberFormat="1" applyFill="1" applyBorder="1"/>
    <xf numFmtId="9" fontId="0" fillId="2" borderId="37" xfId="0" applyNumberFormat="1" applyFill="1" applyBorder="1"/>
    <xf numFmtId="0" fontId="7" fillId="4" borderId="2" xfId="0" applyFont="1" applyFill="1" applyBorder="1" applyAlignment="1">
      <alignment horizontal="center"/>
    </xf>
    <xf numFmtId="0" fontId="7" fillId="4" borderId="39" xfId="0" applyFont="1" applyFill="1" applyBorder="1" applyAlignment="1">
      <alignment horizontal="center"/>
    </xf>
    <xf numFmtId="0" fontId="7" fillId="4" borderId="6" xfId="0" applyFont="1" applyFill="1" applyBorder="1" applyAlignment="1">
      <alignment horizontal="center"/>
    </xf>
    <xf numFmtId="0" fontId="7" fillId="4" borderId="36" xfId="0" applyFont="1" applyFill="1" applyBorder="1" applyAlignment="1">
      <alignment horizontal="center"/>
    </xf>
    <xf numFmtId="0" fontId="7" fillId="4" borderId="27" xfId="0" applyFont="1" applyFill="1" applyBorder="1" applyAlignment="1">
      <alignment horizontal="center"/>
    </xf>
    <xf numFmtId="0" fontId="7" fillId="4" borderId="22" xfId="0" applyFont="1" applyFill="1" applyBorder="1" applyAlignment="1">
      <alignment horizontal="center"/>
    </xf>
    <xf numFmtId="0" fontId="0" fillId="7" borderId="22" xfId="0" applyFill="1" applyBorder="1"/>
    <xf numFmtId="0" fontId="0" fillId="7" borderId="24" xfId="0" applyFill="1" applyBorder="1"/>
    <xf numFmtId="164" fontId="0" fillId="2" borderId="25" xfId="0" applyNumberFormat="1" applyFill="1" applyBorder="1"/>
    <xf numFmtId="9" fontId="0" fillId="9" borderId="6" xfId="1" applyFont="1" applyFill="1" applyBorder="1"/>
    <xf numFmtId="9" fontId="0" fillId="9" borderId="36" xfId="1" applyFont="1" applyFill="1" applyBorder="1"/>
    <xf numFmtId="9" fontId="0" fillId="9" borderId="25" xfId="1" applyFont="1" applyFill="1" applyBorder="1"/>
    <xf numFmtId="9" fontId="0" fillId="9" borderId="37" xfId="1" applyFont="1" applyFill="1" applyBorder="1"/>
    <xf numFmtId="0" fontId="1" fillId="0" borderId="0" xfId="0" applyFont="1"/>
    <xf numFmtId="164" fontId="0" fillId="0" borderId="0" xfId="0" applyNumberFormat="1"/>
    <xf numFmtId="0" fontId="1" fillId="3" borderId="23" xfId="0" applyFont="1" applyFill="1" applyBorder="1"/>
    <xf numFmtId="0" fontId="7" fillId="0" borderId="0" xfId="0" applyFont="1" applyAlignment="1">
      <alignment horizontal="center"/>
    </xf>
    <xf numFmtId="0" fontId="1" fillId="10" borderId="0" xfId="0" applyFont="1" applyFill="1"/>
    <xf numFmtId="0" fontId="0" fillId="10" borderId="0" xfId="0" applyFill="1"/>
    <xf numFmtId="0" fontId="7" fillId="0" borderId="55" xfId="0" applyFont="1" applyBorder="1" applyAlignment="1">
      <alignment horizontal="center"/>
    </xf>
    <xf numFmtId="0" fontId="7" fillId="0" borderId="56" xfId="0" applyFont="1" applyBorder="1" applyAlignment="1">
      <alignment horizontal="center"/>
    </xf>
    <xf numFmtId="9" fontId="0" fillId="0" borderId="0" xfId="1" applyFont="1"/>
    <xf numFmtId="0" fontId="0" fillId="0" borderId="10" xfId="0" applyBorder="1"/>
    <xf numFmtId="0" fontId="1" fillId="0" borderId="45" xfId="0" applyFont="1" applyBorder="1" applyAlignment="1">
      <alignment horizontal="center"/>
    </xf>
    <xf numFmtId="0" fontId="1" fillId="0" borderId="6" xfId="0" applyFont="1" applyBorder="1" applyAlignment="1">
      <alignment horizontal="center"/>
    </xf>
    <xf numFmtId="0" fontId="1" fillId="0" borderId="36" xfId="0" applyFont="1" applyBorder="1" applyAlignment="1">
      <alignment horizontal="center"/>
    </xf>
    <xf numFmtId="0" fontId="0" fillId="0" borderId="40" xfId="0" applyBorder="1"/>
    <xf numFmtId="9" fontId="0" fillId="0" borderId="6" xfId="1" applyFont="1" applyBorder="1"/>
    <xf numFmtId="9" fontId="0" fillId="0" borderId="36" xfId="1" applyFont="1" applyBorder="1"/>
    <xf numFmtId="0" fontId="0" fillId="0" borderId="22" xfId="0" applyBorder="1"/>
    <xf numFmtId="0" fontId="0" fillId="0" borderId="24" xfId="0" applyBorder="1"/>
    <xf numFmtId="9" fontId="0" fillId="0" borderId="25" xfId="1" applyFont="1" applyBorder="1"/>
    <xf numFmtId="9" fontId="0" fillId="0" borderId="37" xfId="1" applyFont="1" applyBorder="1"/>
    <xf numFmtId="0" fontId="6" fillId="2" borderId="61" xfId="0" applyFont="1" applyFill="1" applyBorder="1" applyAlignment="1">
      <alignment horizontal="center"/>
    </xf>
    <xf numFmtId="0" fontId="7" fillId="0" borderId="47" xfId="0" applyFont="1" applyBorder="1" applyAlignment="1">
      <alignment horizontal="center"/>
    </xf>
    <xf numFmtId="0" fontId="2" fillId="2" borderId="22" xfId="0" applyFont="1" applyFill="1" applyBorder="1" applyAlignment="1">
      <alignment horizontal="center"/>
    </xf>
    <xf numFmtId="0" fontId="16" fillId="2" borderId="0" xfId="0" applyFont="1" applyFill="1"/>
    <xf numFmtId="0" fontId="1" fillId="2" borderId="6" xfId="0" applyFont="1" applyFill="1" applyBorder="1"/>
    <xf numFmtId="0" fontId="7" fillId="7" borderId="48" xfId="0" applyFont="1" applyFill="1" applyBorder="1"/>
    <xf numFmtId="0" fontId="1" fillId="9" borderId="33" xfId="0" applyFont="1" applyFill="1" applyBorder="1"/>
    <xf numFmtId="0" fontId="1" fillId="10" borderId="27" xfId="0" applyFont="1" applyFill="1" applyBorder="1" applyAlignment="1">
      <alignment horizontal="center"/>
    </xf>
    <xf numFmtId="0" fontId="1" fillId="10" borderId="39" xfId="0" applyFont="1" applyFill="1" applyBorder="1" applyAlignment="1">
      <alignment horizontal="center"/>
    </xf>
    <xf numFmtId="0" fontId="17" fillId="6" borderId="6" xfId="0" applyFont="1" applyFill="1" applyBorder="1"/>
    <xf numFmtId="0" fontId="15" fillId="5" borderId="0" xfId="0" applyFont="1" applyFill="1" applyAlignment="1">
      <alignment horizontal="center" vertical="center" wrapText="1"/>
    </xf>
    <xf numFmtId="0" fontId="15" fillId="5" borderId="0" xfId="0" applyFont="1" applyFill="1" applyAlignment="1">
      <alignment horizontal="center" vertical="center"/>
    </xf>
    <xf numFmtId="0" fontId="17" fillId="6" borderId="23"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7" borderId="23" xfId="0" applyFont="1" applyFill="1" applyBorder="1" applyAlignment="1">
      <alignment horizontal="left" vertical="center"/>
    </xf>
    <xf numFmtId="0" fontId="17" fillId="7" borderId="49" xfId="0" applyFont="1" applyFill="1" applyBorder="1" applyAlignment="1">
      <alignment horizontal="left" vertical="center"/>
    </xf>
    <xf numFmtId="0" fontId="17" fillId="7" borderId="45" xfId="0" applyFont="1" applyFill="1" applyBorder="1" applyAlignment="1">
      <alignment horizontal="left" vertical="center"/>
    </xf>
    <xf numFmtId="0" fontId="15" fillId="6" borderId="23" xfId="0" applyFont="1" applyFill="1" applyBorder="1" applyAlignment="1">
      <alignment vertical="top" wrapText="1"/>
    </xf>
    <xf numFmtId="0" fontId="15" fillId="6" borderId="49" xfId="0" applyFont="1" applyFill="1" applyBorder="1" applyAlignment="1">
      <alignment vertical="top" wrapText="1"/>
    </xf>
    <xf numFmtId="0" fontId="15" fillId="6" borderId="45" xfId="0" applyFont="1" applyFill="1" applyBorder="1" applyAlignment="1">
      <alignment vertical="top" wrapText="1"/>
    </xf>
    <xf numFmtId="0" fontId="0" fillId="0" borderId="0" xfId="0" applyAlignment="1">
      <alignment horizontal="center"/>
    </xf>
    <xf numFmtId="0" fontId="18" fillId="8" borderId="50" xfId="0" applyFont="1" applyFill="1" applyBorder="1" applyAlignment="1">
      <alignment horizontal="center" vertical="center"/>
    </xf>
    <xf numFmtId="0" fontId="17" fillId="6" borderId="23" xfId="0" applyFont="1" applyFill="1" applyBorder="1"/>
    <xf numFmtId="0" fontId="17" fillId="6" borderId="49" xfId="0" applyFont="1" applyFill="1" applyBorder="1"/>
    <xf numFmtId="0" fontId="17" fillId="6" borderId="45" xfId="0" applyFont="1" applyFill="1" applyBorder="1"/>
    <xf numFmtId="0" fontId="15" fillId="6" borderId="51" xfId="0" applyFont="1" applyFill="1" applyBorder="1" applyAlignment="1">
      <alignment vertical="top" wrapText="1"/>
    </xf>
    <xf numFmtId="0" fontId="15" fillId="6" borderId="52" xfId="0" applyFont="1" applyFill="1" applyBorder="1" applyAlignment="1">
      <alignment vertical="top" wrapText="1"/>
    </xf>
    <xf numFmtId="0" fontId="15" fillId="6" borderId="53" xfId="0" applyFont="1" applyFill="1" applyBorder="1" applyAlignment="1">
      <alignment vertical="top" wrapText="1"/>
    </xf>
    <xf numFmtId="0" fontId="0" fillId="0" borderId="44" xfId="0" applyBorder="1" applyAlignment="1">
      <alignment wrapText="1"/>
    </xf>
    <xf numFmtId="0" fontId="0" fillId="0" borderId="45" xfId="0" applyBorder="1" applyAlignment="1">
      <alignment wrapText="1"/>
    </xf>
    <xf numFmtId="0" fontId="4" fillId="3" borderId="6" xfId="0" applyFont="1" applyFill="1" applyBorder="1"/>
    <xf numFmtId="0" fontId="0" fillId="3" borderId="36" xfId="0" applyFill="1" applyBorder="1"/>
    <xf numFmtId="15" fontId="8" fillId="2" borderId="0" xfId="0" applyNumberFormat="1" applyFont="1" applyFill="1" applyAlignment="1">
      <alignment horizontal="center"/>
    </xf>
    <xf numFmtId="0" fontId="0" fillId="2" borderId="0" xfId="0" applyFill="1" applyAlignment="1">
      <alignment horizontal="center"/>
    </xf>
    <xf numFmtId="0" fontId="0" fillId="2" borderId="7" xfId="0" applyFill="1" applyBorder="1" applyAlignment="1">
      <alignment horizontal="center"/>
    </xf>
    <xf numFmtId="0" fontId="7" fillId="3" borderId="41" xfId="0" applyFont="1" applyFill="1" applyBorder="1" applyAlignment="1">
      <alignment horizontal="center"/>
    </xf>
    <xf numFmtId="0" fontId="7" fillId="3" borderId="42" xfId="0" applyFont="1" applyFill="1" applyBorder="1" applyAlignment="1">
      <alignment horizontal="center"/>
    </xf>
    <xf numFmtId="0" fontId="7" fillId="3" borderId="43" xfId="0" applyFont="1" applyFill="1" applyBorder="1" applyAlignment="1">
      <alignment horizontal="center"/>
    </xf>
    <xf numFmtId="0" fontId="0" fillId="10" borderId="0" xfId="0" applyFill="1" applyAlignment="1">
      <alignment horizontal="left" vertical="center"/>
    </xf>
    <xf numFmtId="0" fontId="9" fillId="10" borderId="0" xfId="0" applyFont="1" applyFill="1" applyAlignment="1">
      <alignment horizontal="left" vertical="center"/>
    </xf>
    <xf numFmtId="0" fontId="7" fillId="2" borderId="41" xfId="0" applyFont="1" applyFill="1" applyBorder="1" applyAlignment="1">
      <alignment horizontal="center"/>
    </xf>
    <xf numFmtId="0" fontId="7" fillId="2" borderId="42" xfId="0" applyFont="1" applyFill="1" applyBorder="1" applyAlignment="1">
      <alignment horizontal="center"/>
    </xf>
    <xf numFmtId="0" fontId="7" fillId="2" borderId="43" xfId="0" applyFont="1" applyFill="1" applyBorder="1" applyAlignment="1">
      <alignment horizontal="center"/>
    </xf>
    <xf numFmtId="0" fontId="6" fillId="2" borderId="12" xfId="0" applyFont="1" applyFill="1" applyBorder="1" applyAlignment="1">
      <alignment horizontal="center"/>
    </xf>
    <xf numFmtId="0" fontId="6" fillId="2" borderId="46" xfId="0" applyFont="1" applyFill="1" applyBorder="1" applyAlignment="1">
      <alignment horizontal="center"/>
    </xf>
    <xf numFmtId="0" fontId="1" fillId="9" borderId="6" xfId="0" applyFont="1" applyFill="1" applyBorder="1"/>
    <xf numFmtId="0" fontId="0" fillId="9" borderId="6" xfId="0" applyFill="1" applyBorder="1"/>
    <xf numFmtId="0" fontId="1" fillId="2" borderId="23" xfId="0" applyFont="1" applyFill="1" applyBorder="1"/>
    <xf numFmtId="0" fontId="1" fillId="2" borderId="45" xfId="0" applyFont="1" applyFill="1" applyBorder="1"/>
    <xf numFmtId="0" fontId="15" fillId="3" borderId="0" xfId="0" applyFont="1" applyFill="1" applyAlignment="1">
      <alignment horizontal="center" vertical="center" wrapText="1"/>
    </xf>
    <xf numFmtId="20" fontId="0" fillId="0" borderId="0" xfId="0" applyNumberFormat="1" applyAlignment="1">
      <alignment horizontal="center"/>
    </xf>
    <xf numFmtId="9" fontId="0" fillId="0" borderId="0" xfId="1" applyFont="1" applyAlignment="1">
      <alignment horizontal="center"/>
    </xf>
    <xf numFmtId="0" fontId="1" fillId="9" borderId="0" xfId="0" applyFont="1" applyFill="1"/>
    <xf numFmtId="0" fontId="1" fillId="0" borderId="0" xfId="0" applyFont="1"/>
    <xf numFmtId="0" fontId="1" fillId="10" borderId="60" xfId="0" applyFont="1" applyFill="1" applyBorder="1" applyAlignment="1">
      <alignment horizontal="center"/>
    </xf>
    <xf numFmtId="0" fontId="1" fillId="10" borderId="58" xfId="0" applyFont="1" applyFill="1" applyBorder="1" applyAlignment="1">
      <alignment horizontal="center"/>
    </xf>
    <xf numFmtId="0" fontId="1" fillId="10" borderId="57" xfId="0" applyFont="1" applyFill="1" applyBorder="1" applyAlignment="1">
      <alignment horizontal="center"/>
    </xf>
    <xf numFmtId="0" fontId="1" fillId="10" borderId="28" xfId="0" applyFont="1" applyFill="1" applyBorder="1" applyAlignment="1">
      <alignment horizontal="center"/>
    </xf>
    <xf numFmtId="0" fontId="1" fillId="10" borderId="59" xfId="0" applyFont="1" applyFill="1" applyBorder="1" applyAlignment="1">
      <alignment horizontal="center"/>
    </xf>
    <xf numFmtId="0" fontId="7" fillId="0" borderId="27" xfId="0" applyFont="1" applyBorder="1" applyAlignment="1">
      <alignment horizontal="center"/>
    </xf>
    <xf numFmtId="0" fontId="7" fillId="0" borderId="2" xfId="0" applyFont="1" applyBorder="1" applyAlignment="1">
      <alignment horizontal="center"/>
    </xf>
    <xf numFmtId="0" fontId="7" fillId="0" borderId="39" xfId="0" applyFont="1" applyBorder="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0" fontId="7" fillId="0" borderId="43" xfId="0" applyFont="1" applyBorder="1" applyAlignment="1">
      <alignment horizontal="center"/>
    </xf>
  </cellXfs>
  <cellStyles count="3">
    <cellStyle name="Comma" xfId="2" builtinId="3"/>
    <cellStyle name="Normal" xfId="0" builtinId="0"/>
    <cellStyle name="Percent" xfId="1" builtinId="5"/>
  </cellStyles>
  <dxfs count="4">
    <dxf>
      <font>
        <color rgb="FF00B050"/>
      </font>
    </dxf>
    <dxf>
      <fill>
        <patternFill>
          <bgColor rgb="FFFF0000"/>
        </patternFill>
      </fill>
    </dxf>
    <dxf>
      <font>
        <color theme="9"/>
      </font>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7.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Perceived</a:t>
            </a:r>
          </a:p>
        </c:rich>
      </c:tx>
      <c:layout>
        <c:manualLayout>
          <c:xMode val="edge"/>
          <c:yMode val="edge"/>
          <c:x val="0.41849202131905372"/>
          <c:y val="4.0405357550899933E-2"/>
        </c:manualLayout>
      </c:layout>
      <c:overlay val="0"/>
      <c:spPr>
        <a:noFill/>
        <a:ln w="25400">
          <a:noFill/>
        </a:ln>
      </c:spPr>
    </c:title>
    <c:autoTitleDeleted val="0"/>
    <c:plotArea>
      <c:layout>
        <c:manualLayout>
          <c:layoutTarget val="inner"/>
          <c:xMode val="edge"/>
          <c:yMode val="edge"/>
          <c:x val="0.15353765717225024"/>
          <c:y val="0.24495748015233085"/>
          <c:w val="0.35463122585802931"/>
          <c:h val="0.65911239504905517"/>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A5C1-4FE1-AACB-51BC0C1B1CBD}"/>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A5C1-4FE1-AACB-51BC0C1B1CBD}"/>
              </c:ext>
            </c:extLst>
          </c:dPt>
          <c:dPt>
            <c:idx val="2"/>
            <c:bubble3D val="0"/>
            <c:spPr>
              <a:solidFill>
                <a:srgbClr val="00CCFF"/>
              </a:solidFill>
              <a:ln w="12700">
                <a:solidFill>
                  <a:srgbClr val="000000"/>
                </a:solidFill>
                <a:prstDash val="solid"/>
              </a:ln>
            </c:spPr>
            <c:extLst>
              <c:ext xmlns:c16="http://schemas.microsoft.com/office/drawing/2014/chart" uri="{C3380CC4-5D6E-409C-BE32-E72D297353CC}">
                <c16:uniqueId val="{00000002-A5C1-4FE1-AACB-51BC0C1B1CB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A5C1-4FE1-AACB-51BC0C1B1CB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A5C1-4FE1-AACB-51BC0C1B1CBD}"/>
              </c:ext>
            </c:extLst>
          </c:dPt>
          <c:dPt>
            <c:idx val="5"/>
            <c:bubble3D val="0"/>
            <c:spPr>
              <a:solidFill>
                <a:srgbClr val="FF0000"/>
              </a:solidFill>
              <a:ln w="12700">
                <a:solidFill>
                  <a:srgbClr val="000000"/>
                </a:solidFill>
                <a:prstDash val="solid"/>
              </a:ln>
            </c:spPr>
            <c:extLst>
              <c:ext xmlns:c16="http://schemas.microsoft.com/office/drawing/2014/chart" uri="{C3380CC4-5D6E-409C-BE32-E72D297353CC}">
                <c16:uniqueId val="{00000005-A5C1-4FE1-AACB-51BC0C1B1CBD}"/>
              </c:ext>
            </c:extLst>
          </c:dPt>
          <c:dLbls>
            <c:dLbl>
              <c:idx val="4"/>
              <c:numFmt formatCode="0%" sourceLinked="0"/>
              <c:spPr>
                <a:noFill/>
                <a:ln w="25400">
                  <a:noFill/>
                </a:ln>
              </c:spPr>
              <c:txPr>
                <a:bodyPr/>
                <a:lstStyle/>
                <a:p>
                  <a:pPr>
                    <a:defRPr sz="975" b="0" i="0" u="none" strike="noStrike" baseline="0">
                      <a:solidFill>
                        <a:srgbClr val="FFFFFF"/>
                      </a:solidFill>
                      <a:latin typeface="Arial"/>
                      <a:ea typeface="Arial"/>
                      <a:cs typeface="Arial"/>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4-A5C1-4FE1-AACB-51BC0C1B1CBD}"/>
                </c:ext>
              </c:extLst>
            </c:dLbl>
            <c:numFmt formatCode="0%" sourceLinked="0"/>
            <c:spPr>
              <a:noFill/>
              <a:ln w="25400">
                <a:noFill/>
              </a:ln>
            </c:spPr>
            <c:txPr>
              <a:bodyPr wrap="square" lIns="38100" tIns="19050" rIns="38100" bIns="19050" anchor="ctr">
                <a:spAutoFit/>
              </a:bodyPr>
              <a:lstStyle/>
              <a:p>
                <a:pPr>
                  <a:defRPr sz="975" b="0" i="0" u="none" strike="noStrike" baseline="0">
                    <a:solidFill>
                      <a:srgbClr val="000000"/>
                    </a:solidFill>
                    <a:latin typeface="Arial"/>
                    <a:ea typeface="Arial"/>
                    <a:cs typeface="Aria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'Categories Calcul'!$J$12:$J$16</c:f>
              <c:strCache>
                <c:ptCount val="5"/>
                <c:pt idx="0">
                  <c:v>Interaction with process</c:v>
                </c:pt>
                <c:pt idx="1">
                  <c:v>Interaction with people</c:v>
                </c:pt>
                <c:pt idx="2">
                  <c:v>Data collection</c:v>
                </c:pt>
                <c:pt idx="3">
                  <c:v>Passive monitoring</c:v>
                </c:pt>
                <c:pt idx="4">
                  <c:v>NVA</c:v>
                </c:pt>
              </c:strCache>
            </c:strRef>
          </c:cat>
          <c:val>
            <c:numRef>
              <c:f>'Total actual perc ideal'!$C$5:$C$9</c:f>
              <c:numCache>
                <c:formatCode>0%</c:formatCode>
                <c:ptCount val="5"/>
                <c:pt idx="0">
                  <c:v>0.2</c:v>
                </c:pt>
                <c:pt idx="1">
                  <c:v>0.3</c:v>
                </c:pt>
                <c:pt idx="2">
                  <c:v>0.1</c:v>
                </c:pt>
                <c:pt idx="3">
                  <c:v>0.3</c:v>
                </c:pt>
                <c:pt idx="4">
                  <c:v>0.1</c:v>
                </c:pt>
              </c:numCache>
            </c:numRef>
          </c:val>
          <c:extLst>
            <c:ext xmlns:c16="http://schemas.microsoft.com/office/drawing/2014/chart" uri="{C3380CC4-5D6E-409C-BE32-E72D297353CC}">
              <c16:uniqueId val="{00000006-A5C1-4FE1-AACB-51BC0C1B1CBD}"/>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7-A5C1-4FE1-AACB-51BC0C1B1CBD}"/>
              </c:ext>
            </c:extLst>
          </c:dPt>
          <c:dPt>
            <c:idx val="1"/>
            <c:bubble3D val="0"/>
            <c:extLst>
              <c:ext xmlns:c16="http://schemas.microsoft.com/office/drawing/2014/chart" uri="{C3380CC4-5D6E-409C-BE32-E72D297353CC}">
                <c16:uniqueId val="{00000008-A5C1-4FE1-AACB-51BC0C1B1CB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9-A5C1-4FE1-AACB-51BC0C1B1CB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A-A5C1-4FE1-AACB-51BC0C1B1CB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B-A5C1-4FE1-AACB-51BC0C1B1CB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C-A5C1-4FE1-AACB-51BC0C1B1CBD}"/>
              </c:ext>
            </c:extLst>
          </c:dPt>
          <c:cat>
            <c:strRef>
              <c:f>'Categories Calcul'!$J$12:$J$16</c:f>
              <c:strCache>
                <c:ptCount val="5"/>
                <c:pt idx="0">
                  <c:v>Interaction with process</c:v>
                </c:pt>
                <c:pt idx="1">
                  <c:v>Interaction with people</c:v>
                </c:pt>
                <c:pt idx="2">
                  <c:v>Data collection</c:v>
                </c:pt>
                <c:pt idx="3">
                  <c:v>Passive monitoring</c:v>
                </c:pt>
                <c:pt idx="4">
                  <c:v>NVA</c:v>
                </c:pt>
              </c:strCache>
            </c:strRef>
          </c:cat>
          <c:val>
            <c:numRef>
              <c:f>'Total actual perc ideal'!$C$5:$C$9</c:f>
              <c:numCache>
                <c:formatCode>0%</c:formatCode>
                <c:ptCount val="5"/>
                <c:pt idx="0">
                  <c:v>0.2</c:v>
                </c:pt>
                <c:pt idx="1">
                  <c:v>0.3</c:v>
                </c:pt>
                <c:pt idx="2">
                  <c:v>0.1</c:v>
                </c:pt>
                <c:pt idx="3">
                  <c:v>0.3</c:v>
                </c:pt>
                <c:pt idx="4">
                  <c:v>0.1</c:v>
                </c:pt>
              </c:numCache>
            </c:numRef>
          </c:val>
          <c:extLst>
            <c:ext xmlns:c16="http://schemas.microsoft.com/office/drawing/2014/chart" uri="{C3380CC4-5D6E-409C-BE32-E72D297353CC}">
              <c16:uniqueId val="{0000000D-A5C1-4FE1-AACB-51BC0C1B1CB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5627157888669785"/>
          <c:y val="0.35354687857037442"/>
          <c:w val="0.32881515960782792"/>
          <c:h val="0.4419335982129680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Improvement!$C$31</c:f>
          <c:strCache>
            <c:ptCount val="1"/>
            <c:pt idx="0">
              <c:v>Non Value Added reduction breakdown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899406947839743"/>
          <c:y val="0.17171296296296296"/>
          <c:w val="0.53555712445455594"/>
          <c:h val="0.72088764946048411"/>
        </c:manualLayout>
      </c:layout>
      <c:barChart>
        <c:barDir val="col"/>
        <c:grouping val="stacked"/>
        <c:varyColors val="0"/>
        <c:ser>
          <c:idx val="0"/>
          <c:order val="0"/>
          <c:tx>
            <c:strRef>
              <c:f>Improvement!$M$6</c:f>
              <c:strCache>
                <c:ptCount val="1"/>
                <c:pt idx="0">
                  <c:v>Passive monitoring</c:v>
                </c:pt>
              </c:strCache>
            </c:strRef>
          </c:tx>
          <c:spPr>
            <a:solidFill>
              <a:schemeClr val="accent1"/>
            </a:solidFill>
            <a:ln>
              <a:noFill/>
            </a:ln>
            <a:effectLst/>
          </c:spPr>
          <c:invertIfNegative val="0"/>
          <c:cat>
            <c:strRef>
              <c:f>Improvement!$N$5:$P$5</c:f>
              <c:strCache>
                <c:ptCount val="3"/>
                <c:pt idx="0">
                  <c:v>Initial</c:v>
                </c:pt>
                <c:pt idx="1">
                  <c:v>Min</c:v>
                </c:pt>
                <c:pt idx="2">
                  <c:v>Max</c:v>
                </c:pt>
              </c:strCache>
            </c:strRef>
          </c:cat>
          <c:val>
            <c:numRef>
              <c:f>Improvement!$N$6:$P$6</c:f>
              <c:numCache>
                <c:formatCode>h:mm</c:formatCode>
                <c:ptCount val="3"/>
                <c:pt idx="0">
                  <c:v>0.10694444444444451</c:v>
                </c:pt>
                <c:pt idx="1">
                  <c:v>8.5555555555555607E-2</c:v>
                </c:pt>
                <c:pt idx="2">
                  <c:v>7.4861111111111156E-2</c:v>
                </c:pt>
              </c:numCache>
            </c:numRef>
          </c:val>
          <c:extLst>
            <c:ext xmlns:c16="http://schemas.microsoft.com/office/drawing/2014/chart" uri="{C3380CC4-5D6E-409C-BE32-E72D297353CC}">
              <c16:uniqueId val="{00000000-24FA-4166-A79E-CDB293D82DCD}"/>
            </c:ext>
          </c:extLst>
        </c:ser>
        <c:ser>
          <c:idx val="1"/>
          <c:order val="1"/>
          <c:tx>
            <c:strRef>
              <c:f>Improvement!$M$7</c:f>
              <c:strCache>
                <c:ptCount val="1"/>
                <c:pt idx="0">
                  <c:v>Available</c:v>
                </c:pt>
              </c:strCache>
            </c:strRef>
          </c:tx>
          <c:spPr>
            <a:solidFill>
              <a:schemeClr val="accent2"/>
            </a:solidFill>
            <a:ln>
              <a:noFill/>
            </a:ln>
            <a:effectLst/>
          </c:spPr>
          <c:invertIfNegative val="0"/>
          <c:cat>
            <c:strRef>
              <c:f>Improvement!$N$5:$P$5</c:f>
              <c:strCache>
                <c:ptCount val="3"/>
                <c:pt idx="0">
                  <c:v>Initial</c:v>
                </c:pt>
                <c:pt idx="1">
                  <c:v>Min</c:v>
                </c:pt>
                <c:pt idx="2">
                  <c:v>Max</c:v>
                </c:pt>
              </c:strCache>
            </c:strRef>
          </c:cat>
          <c:val>
            <c:numRef>
              <c:f>Improvement!$N$7:$P$7</c:f>
              <c:numCache>
                <c:formatCode>h:mm</c:formatCode>
                <c:ptCount val="3"/>
                <c:pt idx="0">
                  <c:v>3.4722222222222099E-3</c:v>
                </c:pt>
                <c:pt idx="1">
                  <c:v>2.7777777777777679E-3</c:v>
                </c:pt>
                <c:pt idx="2">
                  <c:v>2.4305555555555469E-3</c:v>
                </c:pt>
              </c:numCache>
            </c:numRef>
          </c:val>
          <c:extLst>
            <c:ext xmlns:c16="http://schemas.microsoft.com/office/drawing/2014/chart" uri="{C3380CC4-5D6E-409C-BE32-E72D297353CC}">
              <c16:uniqueId val="{00000001-24FA-4166-A79E-CDB293D82DCD}"/>
            </c:ext>
          </c:extLst>
        </c:ser>
        <c:ser>
          <c:idx val="2"/>
          <c:order val="2"/>
          <c:tx>
            <c:strRef>
              <c:f>Improvement!$M$8</c:f>
              <c:strCache>
                <c:ptCount val="1"/>
                <c:pt idx="0">
                  <c:v>Administrative tasks/keing reporting data</c:v>
                </c:pt>
              </c:strCache>
            </c:strRef>
          </c:tx>
          <c:spPr>
            <a:solidFill>
              <a:schemeClr val="accent3"/>
            </a:solidFill>
            <a:ln>
              <a:noFill/>
            </a:ln>
            <a:effectLst/>
          </c:spPr>
          <c:invertIfNegative val="0"/>
          <c:cat>
            <c:strRef>
              <c:f>Improvement!$N$5:$P$5</c:f>
              <c:strCache>
                <c:ptCount val="3"/>
                <c:pt idx="0">
                  <c:v>Initial</c:v>
                </c:pt>
                <c:pt idx="1">
                  <c:v>Min</c:v>
                </c:pt>
                <c:pt idx="2">
                  <c:v>Max</c:v>
                </c:pt>
              </c:strCache>
            </c:strRef>
          </c:cat>
          <c:val>
            <c:numRef>
              <c:f>Improvement!$N$8:$P$8</c:f>
              <c:numCache>
                <c:formatCode>h:mm</c:formatCode>
                <c:ptCount val="3"/>
                <c:pt idx="0">
                  <c:v>2.7777777777776569E-3</c:v>
                </c:pt>
                <c:pt idx="1">
                  <c:v>1.9444444444443598E-3</c:v>
                </c:pt>
                <c:pt idx="2">
                  <c:v>1.6666666666665941E-3</c:v>
                </c:pt>
              </c:numCache>
            </c:numRef>
          </c:val>
          <c:extLst>
            <c:ext xmlns:c16="http://schemas.microsoft.com/office/drawing/2014/chart" uri="{C3380CC4-5D6E-409C-BE32-E72D297353CC}">
              <c16:uniqueId val="{00000002-24FA-4166-A79E-CDB293D82DCD}"/>
            </c:ext>
          </c:extLst>
        </c:ser>
        <c:ser>
          <c:idx val="3"/>
          <c:order val="3"/>
          <c:tx>
            <c:strRef>
              <c:f>Improvement!$M$9</c:f>
              <c:strCache>
                <c:ptCount val="1"/>
                <c:pt idx="0">
                  <c:v>Waiting</c:v>
                </c:pt>
              </c:strCache>
            </c:strRef>
          </c:tx>
          <c:spPr>
            <a:solidFill>
              <a:schemeClr val="accent4"/>
            </a:solidFill>
            <a:ln>
              <a:noFill/>
            </a:ln>
            <a:effectLst/>
          </c:spPr>
          <c:invertIfNegative val="0"/>
          <c:cat>
            <c:strRef>
              <c:f>Improvement!$N$5:$P$5</c:f>
              <c:strCache>
                <c:ptCount val="3"/>
                <c:pt idx="0">
                  <c:v>Initial</c:v>
                </c:pt>
                <c:pt idx="1">
                  <c:v>Min</c:v>
                </c:pt>
                <c:pt idx="2">
                  <c:v>Max</c:v>
                </c:pt>
              </c:strCache>
            </c:strRef>
          </c:cat>
          <c:val>
            <c:numRef>
              <c:f>Improvement!$N$9:$P$9</c:f>
              <c:numCache>
                <c:formatCode>h:mm</c:formatCode>
                <c:ptCount val="3"/>
                <c:pt idx="0">
                  <c:v>9.7222222222220767E-3</c:v>
                </c:pt>
                <c:pt idx="1">
                  <c:v>8.749999999999869E-3</c:v>
                </c:pt>
                <c:pt idx="2">
                  <c:v>7.7777777777776613E-3</c:v>
                </c:pt>
              </c:numCache>
            </c:numRef>
          </c:val>
          <c:extLst>
            <c:ext xmlns:c16="http://schemas.microsoft.com/office/drawing/2014/chart" uri="{C3380CC4-5D6E-409C-BE32-E72D297353CC}">
              <c16:uniqueId val="{00000003-24FA-4166-A79E-CDB293D82DCD}"/>
            </c:ext>
          </c:extLst>
        </c:ser>
        <c:ser>
          <c:idx val="4"/>
          <c:order val="4"/>
          <c:tx>
            <c:strRef>
              <c:f>Improvement!$M$10</c:f>
              <c:strCache>
                <c:ptCount val="1"/>
                <c:pt idx="0">
                  <c:v>Travel</c:v>
                </c:pt>
              </c:strCache>
            </c:strRef>
          </c:tx>
          <c:spPr>
            <a:solidFill>
              <a:schemeClr val="accent5"/>
            </a:solidFill>
            <a:ln>
              <a:noFill/>
            </a:ln>
            <a:effectLst/>
          </c:spPr>
          <c:invertIfNegative val="0"/>
          <c:cat>
            <c:strRef>
              <c:f>Improvement!$N$5:$P$5</c:f>
              <c:strCache>
                <c:ptCount val="3"/>
                <c:pt idx="0">
                  <c:v>Initial</c:v>
                </c:pt>
                <c:pt idx="1">
                  <c:v>Min</c:v>
                </c:pt>
                <c:pt idx="2">
                  <c:v>Max</c:v>
                </c:pt>
              </c:strCache>
            </c:strRef>
          </c:cat>
          <c:val>
            <c:numRef>
              <c:f>Improvement!$N$10:$P$10</c:f>
              <c:numCache>
                <c:formatCode>h:mm</c:formatCode>
                <c:ptCount val="3"/>
                <c:pt idx="0">
                  <c:v>4.1666666666667629E-3</c:v>
                </c:pt>
                <c:pt idx="1">
                  <c:v>3.7500000000000866E-3</c:v>
                </c:pt>
                <c:pt idx="2">
                  <c:v>3.3333333333334103E-3</c:v>
                </c:pt>
              </c:numCache>
            </c:numRef>
          </c:val>
          <c:extLst>
            <c:ext xmlns:c16="http://schemas.microsoft.com/office/drawing/2014/chart" uri="{C3380CC4-5D6E-409C-BE32-E72D297353CC}">
              <c16:uniqueId val="{00000004-24FA-4166-A79E-CDB293D82DCD}"/>
            </c:ext>
          </c:extLst>
        </c:ser>
        <c:ser>
          <c:idx val="5"/>
          <c:order val="5"/>
          <c:tx>
            <c:strRef>
              <c:f>Improvement!$M$11</c:f>
              <c:strCache>
                <c:ptCount val="1"/>
                <c:pt idx="0">
                  <c:v>Extended break</c:v>
                </c:pt>
              </c:strCache>
            </c:strRef>
          </c:tx>
          <c:spPr>
            <a:solidFill>
              <a:schemeClr val="accent6"/>
            </a:solidFill>
            <a:ln>
              <a:noFill/>
            </a:ln>
            <a:effectLst/>
          </c:spPr>
          <c:invertIfNegative val="0"/>
          <c:cat>
            <c:strRef>
              <c:f>Improvement!$N$5:$P$5</c:f>
              <c:strCache>
                <c:ptCount val="3"/>
                <c:pt idx="0">
                  <c:v>Initial</c:v>
                </c:pt>
                <c:pt idx="1">
                  <c:v>Min</c:v>
                </c:pt>
                <c:pt idx="2">
                  <c:v>Max</c:v>
                </c:pt>
              </c:strCache>
            </c:strRef>
          </c:cat>
          <c:val>
            <c:numRef>
              <c:f>Improvement!$N$11:$P$11</c:f>
              <c:numCache>
                <c:formatCode>h:mm</c:formatCode>
                <c:ptCount val="3"/>
                <c:pt idx="0">
                  <c:v>1.3888888888887729E-3</c:v>
                </c:pt>
                <c:pt idx="1">
                  <c:v>1.1111111111110183E-3</c:v>
                </c:pt>
                <c:pt idx="2">
                  <c:v>9.722222222221411E-4</c:v>
                </c:pt>
              </c:numCache>
            </c:numRef>
          </c:val>
          <c:extLst>
            <c:ext xmlns:c16="http://schemas.microsoft.com/office/drawing/2014/chart" uri="{C3380CC4-5D6E-409C-BE32-E72D297353CC}">
              <c16:uniqueId val="{00000005-24FA-4166-A79E-CDB293D82DCD}"/>
            </c:ext>
          </c:extLst>
        </c:ser>
        <c:ser>
          <c:idx val="6"/>
          <c:order val="6"/>
          <c:tx>
            <c:strRef>
              <c:f>Improvement!$M$12</c:f>
              <c:strCache>
                <c:ptCount val="1"/>
                <c:pt idx="0">
                  <c:v>Training</c:v>
                </c:pt>
              </c:strCache>
            </c:strRef>
          </c:tx>
          <c:spPr>
            <a:solidFill>
              <a:schemeClr val="accent1">
                <a:lumMod val="60000"/>
              </a:schemeClr>
            </a:solidFill>
            <a:ln>
              <a:noFill/>
            </a:ln>
            <a:effectLst/>
          </c:spPr>
          <c:invertIfNegative val="0"/>
          <c:cat>
            <c:strRef>
              <c:f>Improvement!$N$5:$P$5</c:f>
              <c:strCache>
                <c:ptCount val="3"/>
                <c:pt idx="0">
                  <c:v>Initial</c:v>
                </c:pt>
                <c:pt idx="1">
                  <c:v>Min</c:v>
                </c:pt>
                <c:pt idx="2">
                  <c:v>Max</c:v>
                </c:pt>
              </c:strCache>
            </c:strRef>
          </c:cat>
          <c:val>
            <c:numRef>
              <c:f>Improvement!$N$12:$P$12</c:f>
              <c:numCache>
                <c:formatCode>h:mm</c:formatCode>
                <c:ptCount val="3"/>
                <c:pt idx="0">
                  <c:v>1.2500000000000067E-2</c:v>
                </c:pt>
                <c:pt idx="1">
                  <c:v>1.125000000000006E-2</c:v>
                </c:pt>
                <c:pt idx="2">
                  <c:v>1.0000000000000054E-2</c:v>
                </c:pt>
              </c:numCache>
            </c:numRef>
          </c:val>
          <c:extLst>
            <c:ext xmlns:c16="http://schemas.microsoft.com/office/drawing/2014/chart" uri="{C3380CC4-5D6E-409C-BE32-E72D297353CC}">
              <c16:uniqueId val="{00000006-24FA-4166-A79E-CDB293D82DCD}"/>
            </c:ext>
          </c:extLst>
        </c:ser>
        <c:ser>
          <c:idx val="7"/>
          <c:order val="7"/>
          <c:tx>
            <c:strRef>
              <c:f>Improvement!$M$13</c:f>
              <c:strCache>
                <c:ptCount val="1"/>
                <c:pt idx="0">
                  <c:v>Non active meetings</c:v>
                </c:pt>
              </c:strCache>
            </c:strRef>
          </c:tx>
          <c:spPr>
            <a:solidFill>
              <a:schemeClr val="accent2">
                <a:lumMod val="60000"/>
              </a:schemeClr>
            </a:solidFill>
            <a:ln>
              <a:noFill/>
            </a:ln>
            <a:effectLst/>
          </c:spPr>
          <c:invertIfNegative val="0"/>
          <c:cat>
            <c:strRef>
              <c:f>Improvement!$N$5:$P$5</c:f>
              <c:strCache>
                <c:ptCount val="3"/>
                <c:pt idx="0">
                  <c:v>Initial</c:v>
                </c:pt>
                <c:pt idx="1">
                  <c:v>Min</c:v>
                </c:pt>
                <c:pt idx="2">
                  <c:v>Max</c:v>
                </c:pt>
              </c:strCache>
            </c:strRef>
          </c:cat>
          <c:val>
            <c:numRef>
              <c:f>Improvement!$N$13:$P$13</c:f>
              <c:numCache>
                <c:formatCode>h:mm</c:formatCode>
                <c:ptCount val="3"/>
                <c:pt idx="0">
                  <c:v>2.5000000000000022E-2</c:v>
                </c:pt>
                <c:pt idx="1">
                  <c:v>2.250000000000002E-2</c:v>
                </c:pt>
                <c:pt idx="2">
                  <c:v>2.0000000000000018E-2</c:v>
                </c:pt>
              </c:numCache>
            </c:numRef>
          </c:val>
          <c:extLst>
            <c:ext xmlns:c16="http://schemas.microsoft.com/office/drawing/2014/chart" uri="{C3380CC4-5D6E-409C-BE32-E72D297353CC}">
              <c16:uniqueId val="{00000007-24FA-4166-A79E-CDB293D82DCD}"/>
            </c:ext>
          </c:extLst>
        </c:ser>
        <c:ser>
          <c:idx val="8"/>
          <c:order val="8"/>
          <c:tx>
            <c:strRef>
              <c:f>Improvement!$M$14</c:f>
              <c:strCache>
                <c:ptCount val="1"/>
                <c:pt idx="0">
                  <c:v>Excessive Calling/alerting</c:v>
                </c:pt>
              </c:strCache>
            </c:strRef>
          </c:tx>
          <c:spPr>
            <a:solidFill>
              <a:schemeClr val="accent3">
                <a:lumMod val="60000"/>
              </a:schemeClr>
            </a:solidFill>
            <a:ln>
              <a:noFill/>
            </a:ln>
            <a:effectLst/>
          </c:spPr>
          <c:invertIfNegative val="0"/>
          <c:cat>
            <c:strRef>
              <c:f>Improvement!$N$5:$P$5</c:f>
              <c:strCache>
                <c:ptCount val="3"/>
                <c:pt idx="0">
                  <c:v>Initial</c:v>
                </c:pt>
                <c:pt idx="1">
                  <c:v>Min</c:v>
                </c:pt>
                <c:pt idx="2">
                  <c:v>Max</c:v>
                </c:pt>
              </c:strCache>
            </c:strRef>
          </c:cat>
          <c:val>
            <c:numRef>
              <c:f>Improvement!$N$14:$P$14</c:f>
              <c:numCache>
                <c:formatCode>h:mm</c:formatCode>
                <c:ptCount val="3"/>
                <c:pt idx="0">
                  <c:v>9.0277777777777457E-3</c:v>
                </c:pt>
                <c:pt idx="1">
                  <c:v>6.3194444444444227E-3</c:v>
                </c:pt>
                <c:pt idx="2">
                  <c:v>5.4166666666666478E-3</c:v>
                </c:pt>
              </c:numCache>
            </c:numRef>
          </c:val>
          <c:extLst>
            <c:ext xmlns:c16="http://schemas.microsoft.com/office/drawing/2014/chart" uri="{C3380CC4-5D6E-409C-BE32-E72D297353CC}">
              <c16:uniqueId val="{00000008-24FA-4166-A79E-CDB293D82DCD}"/>
            </c:ext>
          </c:extLst>
        </c:ser>
        <c:ser>
          <c:idx val="9"/>
          <c:order val="9"/>
          <c:tx>
            <c:strRef>
              <c:f>Improvement!$M$15</c:f>
              <c:strCache>
                <c:ptCount val="1"/>
                <c:pt idx="0">
                  <c:v>Correcting mistake / Rework</c:v>
                </c:pt>
              </c:strCache>
            </c:strRef>
          </c:tx>
          <c:spPr>
            <a:solidFill>
              <a:schemeClr val="accent4">
                <a:lumMod val="60000"/>
              </a:schemeClr>
            </a:solidFill>
            <a:ln>
              <a:noFill/>
            </a:ln>
            <a:effectLst/>
          </c:spPr>
          <c:invertIfNegative val="0"/>
          <c:cat>
            <c:strRef>
              <c:f>Improvement!$N$5:$P$5</c:f>
              <c:strCache>
                <c:ptCount val="3"/>
                <c:pt idx="0">
                  <c:v>Initial</c:v>
                </c:pt>
                <c:pt idx="1">
                  <c:v>Min</c:v>
                </c:pt>
                <c:pt idx="2">
                  <c:v>Max</c:v>
                </c:pt>
              </c:strCache>
            </c:strRef>
          </c:cat>
          <c:val>
            <c:numRef>
              <c:f>Improvement!$N$15:$P$15</c:f>
              <c:numCache>
                <c:formatCode>h:mm</c:formatCode>
                <c:ptCount val="3"/>
                <c:pt idx="0">
                  <c:v>1.1111111111111183E-2</c:v>
                </c:pt>
                <c:pt idx="1">
                  <c:v>8.8888888888889461E-3</c:v>
                </c:pt>
                <c:pt idx="2">
                  <c:v>7.7777777777778279E-3</c:v>
                </c:pt>
              </c:numCache>
            </c:numRef>
          </c:val>
          <c:extLst>
            <c:ext xmlns:c16="http://schemas.microsoft.com/office/drawing/2014/chart" uri="{C3380CC4-5D6E-409C-BE32-E72D297353CC}">
              <c16:uniqueId val="{00000009-24FA-4166-A79E-CDB293D82DCD}"/>
            </c:ext>
          </c:extLst>
        </c:ser>
        <c:ser>
          <c:idx val="10"/>
          <c:order val="10"/>
          <c:tx>
            <c:strRef>
              <c:f>Improvement!$M$16</c:f>
              <c:strCache>
                <c:ptCount val="1"/>
                <c:pt idx="0">
                  <c:v>Get info without taking action</c:v>
                </c:pt>
              </c:strCache>
            </c:strRef>
          </c:tx>
          <c:spPr>
            <a:solidFill>
              <a:schemeClr val="accent5">
                <a:lumMod val="60000"/>
              </a:schemeClr>
            </a:solidFill>
            <a:ln>
              <a:noFill/>
            </a:ln>
            <a:effectLst/>
          </c:spPr>
          <c:invertIfNegative val="0"/>
          <c:cat>
            <c:strRef>
              <c:f>Improvement!$N$5:$P$5</c:f>
              <c:strCache>
                <c:ptCount val="3"/>
                <c:pt idx="0">
                  <c:v>Initial</c:v>
                </c:pt>
                <c:pt idx="1">
                  <c:v>Min</c:v>
                </c:pt>
                <c:pt idx="2">
                  <c:v>Max</c:v>
                </c:pt>
              </c:strCache>
            </c:strRef>
          </c:cat>
          <c:val>
            <c:numRef>
              <c:f>Improvement!$N$16:$P$16</c:f>
              <c:numCache>
                <c:formatCode>h:mm</c:formatCode>
                <c:ptCount val="3"/>
                <c:pt idx="0">
                  <c:v>4.1666666666665408E-3</c:v>
                </c:pt>
                <c:pt idx="1">
                  <c:v>3.1249999999999056E-3</c:v>
                </c:pt>
                <c:pt idx="2">
                  <c:v>2.9166666666665788E-3</c:v>
                </c:pt>
              </c:numCache>
            </c:numRef>
          </c:val>
          <c:extLst>
            <c:ext xmlns:c16="http://schemas.microsoft.com/office/drawing/2014/chart" uri="{C3380CC4-5D6E-409C-BE32-E72D297353CC}">
              <c16:uniqueId val="{00000000-2155-49D0-95FF-69B76DDB7F3F}"/>
            </c:ext>
          </c:extLst>
        </c:ser>
        <c:dLbls>
          <c:showLegendKey val="0"/>
          <c:showVal val="0"/>
          <c:showCatName val="0"/>
          <c:showSerName val="0"/>
          <c:showPercent val="0"/>
          <c:showBubbleSize val="0"/>
        </c:dLbls>
        <c:gapWidth val="150"/>
        <c:overlap val="100"/>
        <c:axId val="1661803823"/>
        <c:axId val="1595502975"/>
      </c:barChart>
      <c:catAx>
        <c:axId val="166180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502975"/>
        <c:crosses val="autoZero"/>
        <c:auto val="1"/>
        <c:lblAlgn val="ctr"/>
        <c:lblOffset val="100"/>
        <c:noMultiLvlLbl val="0"/>
      </c:catAx>
      <c:valAx>
        <c:axId val="159550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1803823"/>
        <c:crosses val="autoZero"/>
        <c:crossBetween val="between"/>
      </c:valAx>
      <c:spPr>
        <a:noFill/>
        <a:ln>
          <a:noFill/>
        </a:ln>
        <a:effectLst/>
      </c:spPr>
    </c:plotArea>
    <c:legend>
      <c:legendPos val="r"/>
      <c:layout>
        <c:manualLayout>
          <c:xMode val="edge"/>
          <c:yMode val="edge"/>
          <c:x val="0.65105633833951548"/>
          <c:y val="0.18886227763196264"/>
          <c:w val="0.33546808614111334"/>
          <c:h val="0.811137722368037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Improvement!$C$52</c:f>
          <c:strCache>
            <c:ptCount val="1"/>
            <c:pt idx="0">
              <c:v>Increased Added Value (Hours)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Improvement!$B$24</c:f>
              <c:strCache>
                <c:ptCount val="1"/>
                <c:pt idx="0">
                  <c:v>VA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Improvement!$C$23:$E$23</c:f>
              <c:strCache>
                <c:ptCount val="3"/>
                <c:pt idx="0">
                  <c:v>Initial</c:v>
                </c:pt>
                <c:pt idx="1">
                  <c:v>Min</c:v>
                </c:pt>
                <c:pt idx="2">
                  <c:v>Max</c:v>
                </c:pt>
              </c:strCache>
            </c:strRef>
          </c:cat>
          <c:val>
            <c:numRef>
              <c:f>Improvement!$C$24:$E$24</c:f>
              <c:numCache>
                <c:formatCode>h:mm</c:formatCode>
                <c:ptCount val="3"/>
                <c:pt idx="0">
                  <c:v>0.13888888888888917</c:v>
                </c:pt>
                <c:pt idx="1">
                  <c:v>0.17215277777777802</c:v>
                </c:pt>
                <c:pt idx="2">
                  <c:v>0.19076388888888912</c:v>
                </c:pt>
              </c:numCache>
            </c:numRef>
          </c:val>
          <c:extLst>
            <c:ext xmlns:c16="http://schemas.microsoft.com/office/drawing/2014/chart" uri="{C3380CC4-5D6E-409C-BE32-E72D297353CC}">
              <c16:uniqueId val="{00000000-24A4-419C-8F88-BC868ECD1090}"/>
            </c:ext>
          </c:extLst>
        </c:ser>
        <c:ser>
          <c:idx val="1"/>
          <c:order val="1"/>
          <c:tx>
            <c:strRef>
              <c:f>Improvement!$B$25</c:f>
              <c:strCache>
                <c:ptCount val="1"/>
                <c:pt idx="0">
                  <c:v>NVA + Passive monitoring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Improvement!$C$23:$E$23</c:f>
              <c:strCache>
                <c:ptCount val="3"/>
                <c:pt idx="0">
                  <c:v>Initial</c:v>
                </c:pt>
                <c:pt idx="1">
                  <c:v>Min</c:v>
                </c:pt>
                <c:pt idx="2">
                  <c:v>Max</c:v>
                </c:pt>
              </c:strCache>
            </c:strRef>
          </c:cat>
          <c:val>
            <c:numRef>
              <c:f>Improvement!$C$25:$E$25</c:f>
              <c:numCache>
                <c:formatCode>h:mm</c:formatCode>
                <c:ptCount val="3"/>
                <c:pt idx="0">
                  <c:v>0.18611111111111101</c:v>
                </c:pt>
                <c:pt idx="1">
                  <c:v>0.15284722222222216</c:v>
                </c:pt>
                <c:pt idx="2">
                  <c:v>0.13423611111111106</c:v>
                </c:pt>
              </c:numCache>
            </c:numRef>
          </c:val>
          <c:extLst>
            <c:ext xmlns:c16="http://schemas.microsoft.com/office/drawing/2014/chart" uri="{C3380CC4-5D6E-409C-BE32-E72D297353CC}">
              <c16:uniqueId val="{00000001-24A4-419C-8F88-BC868ECD1090}"/>
            </c:ext>
          </c:extLst>
        </c:ser>
        <c:dLbls>
          <c:showLegendKey val="0"/>
          <c:showVal val="0"/>
          <c:showCatName val="0"/>
          <c:showSerName val="0"/>
          <c:showPercent val="0"/>
          <c:showBubbleSize val="0"/>
        </c:dLbls>
        <c:gapWidth val="150"/>
        <c:overlap val="100"/>
        <c:axId val="1363522127"/>
        <c:axId val="1595495487"/>
      </c:barChart>
      <c:catAx>
        <c:axId val="136352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495487"/>
        <c:crosses val="autoZero"/>
        <c:auto val="1"/>
        <c:lblAlgn val="ctr"/>
        <c:lblOffset val="100"/>
        <c:noMultiLvlLbl val="0"/>
      </c:catAx>
      <c:valAx>
        <c:axId val="1595495487"/>
        <c:scaling>
          <c:orientation val="minMax"/>
        </c:scaling>
        <c:delete val="0"/>
        <c:axPos val="l"/>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522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Improvement!$I$52</c:f>
          <c:strCache>
            <c:ptCount val="1"/>
            <c:pt idx="0">
              <c:v>Increased Added Value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Improvement!$B$24</c:f>
              <c:strCache>
                <c:ptCount val="1"/>
                <c:pt idx="0">
                  <c:v>VA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Improvement!$F$23:$H$23</c:f>
              <c:strCache>
                <c:ptCount val="3"/>
                <c:pt idx="0">
                  <c:v>Initial</c:v>
                </c:pt>
                <c:pt idx="1">
                  <c:v>Min</c:v>
                </c:pt>
                <c:pt idx="2">
                  <c:v>Max</c:v>
                </c:pt>
              </c:strCache>
            </c:strRef>
          </c:cat>
          <c:val>
            <c:numRef>
              <c:f>Improvement!$F$24:$H$24</c:f>
              <c:numCache>
                <c:formatCode>0%</c:formatCode>
                <c:ptCount val="3"/>
                <c:pt idx="0">
                  <c:v>0.427350427350428</c:v>
                </c:pt>
                <c:pt idx="1">
                  <c:v>0.52970085470085515</c:v>
                </c:pt>
                <c:pt idx="2">
                  <c:v>0.58696581196581232</c:v>
                </c:pt>
              </c:numCache>
            </c:numRef>
          </c:val>
          <c:extLst>
            <c:ext xmlns:c16="http://schemas.microsoft.com/office/drawing/2014/chart" uri="{C3380CC4-5D6E-409C-BE32-E72D297353CC}">
              <c16:uniqueId val="{00000000-0633-4343-929C-3C2E84DAD7B8}"/>
            </c:ext>
          </c:extLst>
        </c:ser>
        <c:ser>
          <c:idx val="1"/>
          <c:order val="1"/>
          <c:tx>
            <c:strRef>
              <c:f>Improvement!$B$25</c:f>
              <c:strCache>
                <c:ptCount val="1"/>
                <c:pt idx="0">
                  <c:v>NVA + Passive monitoring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Improvement!$F$23:$H$23</c:f>
              <c:strCache>
                <c:ptCount val="3"/>
                <c:pt idx="0">
                  <c:v>Initial</c:v>
                </c:pt>
                <c:pt idx="1">
                  <c:v>Min</c:v>
                </c:pt>
                <c:pt idx="2">
                  <c:v>Max</c:v>
                </c:pt>
              </c:strCache>
            </c:strRef>
          </c:cat>
          <c:val>
            <c:numRef>
              <c:f>Improvement!$F$25:$H$25</c:f>
              <c:numCache>
                <c:formatCode>0%</c:formatCode>
                <c:ptCount val="3"/>
                <c:pt idx="0">
                  <c:v>0.57264957264957206</c:v>
                </c:pt>
                <c:pt idx="1">
                  <c:v>0.47029914529914485</c:v>
                </c:pt>
                <c:pt idx="2">
                  <c:v>0.41303418803418762</c:v>
                </c:pt>
              </c:numCache>
            </c:numRef>
          </c:val>
          <c:extLst>
            <c:ext xmlns:c16="http://schemas.microsoft.com/office/drawing/2014/chart" uri="{C3380CC4-5D6E-409C-BE32-E72D297353CC}">
              <c16:uniqueId val="{00000001-0633-4343-929C-3C2E84DAD7B8}"/>
            </c:ext>
          </c:extLst>
        </c:ser>
        <c:dLbls>
          <c:showLegendKey val="0"/>
          <c:showVal val="0"/>
          <c:showCatName val="0"/>
          <c:showSerName val="0"/>
          <c:showPercent val="0"/>
          <c:showBubbleSize val="0"/>
        </c:dLbls>
        <c:gapWidth val="150"/>
        <c:overlap val="100"/>
        <c:axId val="1363522127"/>
        <c:axId val="1595495487"/>
      </c:barChart>
      <c:catAx>
        <c:axId val="136352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495487"/>
        <c:crosses val="autoZero"/>
        <c:auto val="1"/>
        <c:lblAlgn val="ctr"/>
        <c:lblOffset val="100"/>
        <c:noMultiLvlLbl val="0"/>
      </c:catAx>
      <c:valAx>
        <c:axId val="1595495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522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Improvement!$C$52</c:f>
          <c:strCache>
            <c:ptCount val="1"/>
            <c:pt idx="0">
              <c:v>Increased Added Value (Hours)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2DB5-4998-9C70-5A13C8C1E1E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2-2DB5-4998-9C70-5A13C8C1E1EA}"/>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3-2DB5-4998-9C70-5A13C8C1E1EA}"/>
              </c:ext>
            </c:extLst>
          </c:dPt>
          <c:dLbls>
            <c:dLbl>
              <c:idx val="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DB5-4998-9C70-5A13C8C1E1E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Improvement!$M$24:$M$26</c:f>
              <c:strCache>
                <c:ptCount val="3"/>
                <c:pt idx="0">
                  <c:v>Initial VA</c:v>
                </c:pt>
                <c:pt idx="1">
                  <c:v>Target NVA + Passive monitoring</c:v>
                </c:pt>
                <c:pt idx="2">
                  <c:v>Additional VA</c:v>
                </c:pt>
              </c:strCache>
            </c:strRef>
          </c:cat>
          <c:val>
            <c:numRef>
              <c:f>Improvement!$N$24:$N$26</c:f>
              <c:numCache>
                <c:formatCode>h:mm</c:formatCode>
                <c:ptCount val="3"/>
                <c:pt idx="0">
                  <c:v>0.13888888888888917</c:v>
                </c:pt>
                <c:pt idx="1">
                  <c:v>0.15284722222222216</c:v>
                </c:pt>
                <c:pt idx="2">
                  <c:v>3.3263888888888843E-2</c:v>
                </c:pt>
              </c:numCache>
            </c:numRef>
          </c:val>
          <c:extLst>
            <c:ext xmlns:c16="http://schemas.microsoft.com/office/drawing/2014/chart" uri="{C3380CC4-5D6E-409C-BE32-E72D297353CC}">
              <c16:uniqueId val="{00000000-2DB5-4998-9C70-5A13C8C1E1E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Ideal</a:t>
            </a:r>
          </a:p>
        </c:rich>
      </c:tx>
      <c:layout>
        <c:manualLayout>
          <c:xMode val="edge"/>
          <c:yMode val="edge"/>
          <c:x val="0.45800992094359211"/>
          <c:y val="4.0303602308189322E-2"/>
        </c:manualLayout>
      </c:layout>
      <c:overlay val="0"/>
      <c:spPr>
        <a:noFill/>
        <a:ln w="25400">
          <a:noFill/>
        </a:ln>
      </c:spPr>
    </c:title>
    <c:autoTitleDeleted val="0"/>
    <c:plotArea>
      <c:layout>
        <c:manualLayout>
          <c:layoutTarget val="inner"/>
          <c:xMode val="edge"/>
          <c:yMode val="edge"/>
          <c:x val="0.15447671889813461"/>
          <c:y val="0.24434058899339775"/>
          <c:w val="0.35502544167816902"/>
          <c:h val="0.65997148779660009"/>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BC5A-490C-952E-2BCF10B56F67}"/>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BC5A-490C-952E-2BCF10B56F67}"/>
              </c:ext>
            </c:extLst>
          </c:dPt>
          <c:dPt>
            <c:idx val="2"/>
            <c:bubble3D val="0"/>
            <c:spPr>
              <a:solidFill>
                <a:srgbClr val="00CCFF"/>
              </a:solidFill>
              <a:ln w="12700">
                <a:solidFill>
                  <a:srgbClr val="000000"/>
                </a:solidFill>
                <a:prstDash val="solid"/>
              </a:ln>
            </c:spPr>
            <c:extLst>
              <c:ext xmlns:c16="http://schemas.microsoft.com/office/drawing/2014/chart" uri="{C3380CC4-5D6E-409C-BE32-E72D297353CC}">
                <c16:uniqueId val="{00000002-BC5A-490C-952E-2BCF10B56F6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BC5A-490C-952E-2BCF10B56F6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BC5A-490C-952E-2BCF10B56F67}"/>
              </c:ext>
            </c:extLst>
          </c:dPt>
          <c:dPt>
            <c:idx val="5"/>
            <c:bubble3D val="0"/>
            <c:spPr>
              <a:solidFill>
                <a:srgbClr val="FF0000"/>
              </a:solidFill>
              <a:ln w="12700">
                <a:solidFill>
                  <a:srgbClr val="000000"/>
                </a:solidFill>
                <a:prstDash val="solid"/>
              </a:ln>
            </c:spPr>
            <c:extLst>
              <c:ext xmlns:c16="http://schemas.microsoft.com/office/drawing/2014/chart" uri="{C3380CC4-5D6E-409C-BE32-E72D297353CC}">
                <c16:uniqueId val="{00000005-BC5A-490C-952E-2BCF10B56F67}"/>
              </c:ext>
            </c:extLst>
          </c:dPt>
          <c:dLbls>
            <c:dLbl>
              <c:idx val="4"/>
              <c:numFmt formatCode="0%" sourceLinked="0"/>
              <c:spPr>
                <a:noFill/>
                <a:ln w="25400">
                  <a:noFill/>
                </a:ln>
              </c:spPr>
              <c:txPr>
                <a:bodyPr/>
                <a:lstStyle/>
                <a:p>
                  <a:pPr>
                    <a:defRPr sz="975" b="0" i="0" u="none" strike="noStrike" baseline="0">
                      <a:solidFill>
                        <a:srgbClr val="FFFFFF"/>
                      </a:solidFill>
                      <a:latin typeface="Arial"/>
                      <a:ea typeface="Arial"/>
                      <a:cs typeface="Arial"/>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4-BC5A-490C-952E-2BCF10B56F67}"/>
                </c:ext>
              </c:extLst>
            </c:dLbl>
            <c:numFmt formatCode="0%" sourceLinked="0"/>
            <c:spPr>
              <a:noFill/>
              <a:ln w="25400">
                <a:noFill/>
              </a:ln>
            </c:spPr>
            <c:txPr>
              <a:bodyPr wrap="square" lIns="38100" tIns="19050" rIns="38100" bIns="19050" anchor="ctr">
                <a:spAutoFit/>
              </a:bodyPr>
              <a:lstStyle/>
              <a:p>
                <a:pPr>
                  <a:defRPr sz="975" b="0" i="0" u="none" strike="noStrike" baseline="0">
                    <a:solidFill>
                      <a:srgbClr val="000000"/>
                    </a:solidFill>
                    <a:latin typeface="Arial"/>
                    <a:ea typeface="Arial"/>
                    <a:cs typeface="Aria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'Categories Calcul'!$J$12:$J$16</c:f>
              <c:strCache>
                <c:ptCount val="5"/>
                <c:pt idx="0">
                  <c:v>Interaction with process</c:v>
                </c:pt>
                <c:pt idx="1">
                  <c:v>Interaction with people</c:v>
                </c:pt>
                <c:pt idx="2">
                  <c:v>Data collection</c:v>
                </c:pt>
                <c:pt idx="3">
                  <c:v>Passive monitoring</c:v>
                </c:pt>
                <c:pt idx="4">
                  <c:v>NVA</c:v>
                </c:pt>
              </c:strCache>
            </c:strRef>
          </c:cat>
          <c:val>
            <c:numRef>
              <c:f>'Total actual perc ideal'!$D$5:$D$9</c:f>
              <c:numCache>
                <c:formatCode>0%</c:formatCode>
                <c:ptCount val="5"/>
                <c:pt idx="0">
                  <c:v>0.2</c:v>
                </c:pt>
                <c:pt idx="1">
                  <c:v>0.3</c:v>
                </c:pt>
                <c:pt idx="2">
                  <c:v>0.1</c:v>
                </c:pt>
                <c:pt idx="3">
                  <c:v>0.3</c:v>
                </c:pt>
                <c:pt idx="4">
                  <c:v>0.1</c:v>
                </c:pt>
              </c:numCache>
            </c:numRef>
          </c:val>
          <c:extLst>
            <c:ext xmlns:c16="http://schemas.microsoft.com/office/drawing/2014/chart" uri="{C3380CC4-5D6E-409C-BE32-E72D297353CC}">
              <c16:uniqueId val="{00000006-BC5A-490C-952E-2BCF10B56F6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5720358478592356"/>
          <c:y val="0.35517549534091841"/>
          <c:w val="0.32792426292411031"/>
          <c:h val="0.44082065024582068"/>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Actual</a:t>
            </a:r>
          </a:p>
        </c:rich>
      </c:tx>
      <c:layout>
        <c:manualLayout>
          <c:xMode val="edge"/>
          <c:yMode val="edge"/>
          <c:x val="0.41849202131905372"/>
          <c:y val="4.0405357550899933E-2"/>
        </c:manualLayout>
      </c:layout>
      <c:overlay val="0"/>
      <c:spPr>
        <a:noFill/>
        <a:ln w="25400">
          <a:noFill/>
        </a:ln>
      </c:spPr>
    </c:title>
    <c:autoTitleDeleted val="0"/>
    <c:plotArea>
      <c:layout>
        <c:manualLayout>
          <c:layoutTarget val="inner"/>
          <c:xMode val="edge"/>
          <c:yMode val="edge"/>
          <c:x val="0.15353765717225024"/>
          <c:y val="0.24495748015233085"/>
          <c:w val="0.35463122585802931"/>
          <c:h val="0.65911239504905517"/>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DEFB-4F05-A623-206078FA8CDA}"/>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DEFB-4F05-A623-206078FA8CDA}"/>
              </c:ext>
            </c:extLst>
          </c:dPt>
          <c:dPt>
            <c:idx val="2"/>
            <c:bubble3D val="0"/>
            <c:spPr>
              <a:solidFill>
                <a:srgbClr val="00CCFF"/>
              </a:solidFill>
              <a:ln w="12700">
                <a:solidFill>
                  <a:srgbClr val="000000"/>
                </a:solidFill>
                <a:prstDash val="solid"/>
              </a:ln>
            </c:spPr>
            <c:extLst>
              <c:ext xmlns:c16="http://schemas.microsoft.com/office/drawing/2014/chart" uri="{C3380CC4-5D6E-409C-BE32-E72D297353CC}">
                <c16:uniqueId val="{00000005-DEFB-4F05-A623-206078FA8CD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DEFB-4F05-A623-206078FA8CD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DEFB-4F05-A623-206078FA8CDA}"/>
              </c:ext>
            </c:extLst>
          </c:dPt>
          <c:dPt>
            <c:idx val="5"/>
            <c:bubble3D val="0"/>
            <c:spPr>
              <a:solidFill>
                <a:srgbClr val="FF0000"/>
              </a:solidFill>
              <a:ln w="12700">
                <a:solidFill>
                  <a:srgbClr val="000000"/>
                </a:solidFill>
                <a:prstDash val="solid"/>
              </a:ln>
            </c:spPr>
            <c:extLst>
              <c:ext xmlns:c16="http://schemas.microsoft.com/office/drawing/2014/chart" uri="{C3380CC4-5D6E-409C-BE32-E72D297353CC}">
                <c16:uniqueId val="{0000000B-DEFB-4F05-A623-206078FA8CDA}"/>
              </c:ext>
            </c:extLst>
          </c:dPt>
          <c:dLbls>
            <c:dLbl>
              <c:idx val="4"/>
              <c:numFmt formatCode="0%" sourceLinked="0"/>
              <c:spPr>
                <a:noFill/>
                <a:ln w="25400">
                  <a:noFill/>
                </a:ln>
              </c:spPr>
              <c:txPr>
                <a:bodyPr/>
                <a:lstStyle/>
                <a:p>
                  <a:pPr>
                    <a:defRPr sz="975" b="0" i="0" u="none" strike="noStrike" baseline="0">
                      <a:solidFill>
                        <a:srgbClr val="FFFFFF"/>
                      </a:solidFill>
                      <a:latin typeface="Arial"/>
                      <a:ea typeface="Arial"/>
                      <a:cs typeface="Arial"/>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9-DEFB-4F05-A623-206078FA8CDA}"/>
                </c:ext>
              </c:extLst>
            </c:dLbl>
            <c:numFmt formatCode="0%" sourceLinked="0"/>
            <c:spPr>
              <a:noFill/>
              <a:ln w="25400">
                <a:noFill/>
              </a:ln>
            </c:spPr>
            <c:txPr>
              <a:bodyPr wrap="square" lIns="38100" tIns="19050" rIns="38100" bIns="19050" anchor="ctr">
                <a:spAutoFit/>
              </a:bodyPr>
              <a:lstStyle/>
              <a:p>
                <a:pPr>
                  <a:defRPr sz="975" b="0" i="0" u="none" strike="noStrike" baseline="0">
                    <a:solidFill>
                      <a:srgbClr val="000000"/>
                    </a:solidFill>
                    <a:latin typeface="Arial"/>
                    <a:ea typeface="Arial"/>
                    <a:cs typeface="Aria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'Categories Calcul'!$J$12:$J$16</c:f>
              <c:strCache>
                <c:ptCount val="5"/>
                <c:pt idx="0">
                  <c:v>Interaction with process</c:v>
                </c:pt>
                <c:pt idx="1">
                  <c:v>Interaction with people</c:v>
                </c:pt>
                <c:pt idx="2">
                  <c:v>Data collection</c:v>
                </c:pt>
                <c:pt idx="3">
                  <c:v>Passive monitoring</c:v>
                </c:pt>
                <c:pt idx="4">
                  <c:v>NVA</c:v>
                </c:pt>
              </c:strCache>
            </c:strRef>
          </c:cat>
          <c:val>
            <c:numRef>
              <c:f>'Total actual perc ideal'!$B$5:$B$9</c:f>
              <c:numCache>
                <c:formatCode>0.0%</c:formatCode>
                <c:ptCount val="5"/>
                <c:pt idx="0">
                  <c:v>0.34188034188034183</c:v>
                </c:pt>
                <c:pt idx="1">
                  <c:v>2.9914529914530818E-2</c:v>
                </c:pt>
                <c:pt idx="2">
                  <c:v>4.2735042735042902E-2</c:v>
                </c:pt>
                <c:pt idx="3">
                  <c:v>0.32905982905982906</c:v>
                </c:pt>
                <c:pt idx="4">
                  <c:v>0.25641025641025533</c:v>
                </c:pt>
              </c:numCache>
            </c:numRef>
          </c:val>
          <c:extLst>
            <c:ext xmlns:c16="http://schemas.microsoft.com/office/drawing/2014/chart" uri="{C3380CC4-5D6E-409C-BE32-E72D297353CC}">
              <c16:uniqueId val="{0000000C-DEFB-4F05-A623-206078FA8CD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5627157888669785"/>
          <c:y val="0.35354687857037442"/>
          <c:w val="0.32881515960782792"/>
          <c:h val="0.4419335982129680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9628035724163"/>
          <c:y val="0.10284813476165797"/>
          <c:w val="0.39267712615917849"/>
          <c:h val="0.79652597985624463"/>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D1E3-49C1-851B-142CDA1F944D}"/>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1-D1E3-49C1-851B-142CDA1F944D}"/>
              </c:ext>
            </c:extLst>
          </c:dPt>
          <c:dLbls>
            <c:numFmt formatCode="0%" sourceLinked="0"/>
            <c:spPr>
              <a:noFill/>
              <a:ln w="25400">
                <a:noFill/>
              </a:ln>
            </c:spPr>
            <c:txPr>
              <a:bodyPr wrap="square" lIns="38100" tIns="19050" rIns="38100" bIns="19050" anchor="ctr">
                <a:spAutoFit/>
              </a:bodyPr>
              <a:lstStyle/>
              <a:p>
                <a:pPr>
                  <a:defRPr sz="1375" b="1" i="0" u="none" strike="noStrike" baseline="0">
                    <a:solidFill>
                      <a:srgbClr val="000000"/>
                    </a:solidFill>
                    <a:latin typeface="Arial"/>
                    <a:ea typeface="Arial"/>
                    <a:cs typeface="Arial"/>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Improvement!$B$24:$B$25</c:f>
              <c:strCache>
                <c:ptCount val="2"/>
                <c:pt idx="0">
                  <c:v>VA</c:v>
                </c:pt>
                <c:pt idx="1">
                  <c:v>NVA + Passive monitoring</c:v>
                </c:pt>
              </c:strCache>
            </c:strRef>
          </c:cat>
          <c:val>
            <c:numRef>
              <c:f>Improvement!$C$24:$C$25</c:f>
              <c:numCache>
                <c:formatCode>h:mm</c:formatCode>
                <c:ptCount val="2"/>
                <c:pt idx="0">
                  <c:v>0.13888888888888917</c:v>
                </c:pt>
                <c:pt idx="1">
                  <c:v>0.18611111111111101</c:v>
                </c:pt>
              </c:numCache>
            </c:numRef>
          </c:val>
          <c:extLst>
            <c:ext xmlns:c16="http://schemas.microsoft.com/office/drawing/2014/chart" uri="{C3380CC4-5D6E-409C-BE32-E72D297353CC}">
              <c16:uniqueId val="{00000002-D1E3-49C1-851B-142CDA1F944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307577030554115"/>
          <c:y val="0.43765163728365092"/>
          <c:w val="0.27508974497414979"/>
          <c:h val="0.1291072329986770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9628035724163"/>
          <c:y val="0.10284813476165797"/>
          <c:w val="0.39267712615917849"/>
          <c:h val="0.79652597985624463"/>
        </c:manualLayout>
      </c:layout>
      <c:pieChart>
        <c:varyColors val="1"/>
        <c:ser>
          <c:idx val="0"/>
          <c:order val="0"/>
          <c:spPr>
            <a:solidFill>
              <a:srgbClr val="9999FF"/>
            </a:solidFill>
            <a:ln w="12700">
              <a:solidFill>
                <a:srgbClr val="000000"/>
              </a:solidFill>
              <a:prstDash val="solid"/>
            </a:ln>
          </c:spPr>
          <c:dPt>
            <c:idx val="0"/>
            <c:bubble3D val="0"/>
            <c:explosion val="14"/>
            <c:spPr>
              <a:solidFill>
                <a:srgbClr val="00FF00"/>
              </a:solidFill>
              <a:ln w="12700">
                <a:solidFill>
                  <a:srgbClr val="000000"/>
                </a:solidFill>
                <a:prstDash val="solid"/>
              </a:ln>
            </c:spPr>
            <c:extLst>
              <c:ext xmlns:c16="http://schemas.microsoft.com/office/drawing/2014/chart" uri="{C3380CC4-5D6E-409C-BE32-E72D297353CC}">
                <c16:uniqueId val="{00000001-229E-4F0A-B9B8-F2F0AE71072A}"/>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3-229E-4F0A-B9B8-F2F0AE71072A}"/>
              </c:ext>
            </c:extLst>
          </c:dPt>
          <c:dLbls>
            <c:numFmt formatCode="0%" sourceLinked="0"/>
            <c:spPr>
              <a:noFill/>
              <a:ln w="25400">
                <a:noFill/>
              </a:ln>
            </c:spPr>
            <c:txPr>
              <a:bodyPr wrap="square" lIns="38100" tIns="19050" rIns="38100" bIns="19050" anchor="ctr">
                <a:spAutoFit/>
              </a:bodyPr>
              <a:lstStyle/>
              <a:p>
                <a:pPr>
                  <a:defRPr sz="1375" b="1" i="0" u="none" strike="noStrike" baseline="0">
                    <a:solidFill>
                      <a:srgbClr val="000000"/>
                    </a:solidFill>
                    <a:latin typeface="Arial"/>
                    <a:ea typeface="Arial"/>
                    <a:cs typeface="Arial"/>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Improvement!$B$24:$B$25</c:f>
              <c:strCache>
                <c:ptCount val="2"/>
                <c:pt idx="0">
                  <c:v>VA</c:v>
                </c:pt>
                <c:pt idx="1">
                  <c:v>NVA + Passive monitoring</c:v>
                </c:pt>
              </c:strCache>
            </c:strRef>
          </c:cat>
          <c:val>
            <c:numRef>
              <c:f>Improvement!$C$24:$C$25</c:f>
              <c:numCache>
                <c:formatCode>h:mm</c:formatCode>
                <c:ptCount val="2"/>
                <c:pt idx="0">
                  <c:v>0.13888888888888917</c:v>
                </c:pt>
                <c:pt idx="1">
                  <c:v>0.18611111111111101</c:v>
                </c:pt>
              </c:numCache>
            </c:numRef>
          </c:val>
          <c:extLst>
            <c:ext xmlns:c16="http://schemas.microsoft.com/office/drawing/2014/chart" uri="{C3380CC4-5D6E-409C-BE32-E72D297353CC}">
              <c16:uniqueId val="{00000004-229E-4F0A-B9B8-F2F0AE71072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307577030554115"/>
          <c:y val="0.43765163728365092"/>
          <c:w val="0.25722956960477028"/>
          <c:h val="0.13912507107289926"/>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13898703217912E-2"/>
          <c:y val="5.0543149650993956E-2"/>
          <c:w val="0.88989559705000087"/>
          <c:h val="0.50182127153486855"/>
        </c:manualLayout>
      </c:layout>
      <c:barChart>
        <c:barDir val="col"/>
        <c:grouping val="stacked"/>
        <c:varyColors val="0"/>
        <c:ser>
          <c:idx val="0"/>
          <c:order val="0"/>
          <c:spPr>
            <a:no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9-6193-4D0A-8F54-4EACB06ED872}"/>
              </c:ext>
            </c:extLst>
          </c:dPt>
          <c:dPt>
            <c:idx val="1"/>
            <c:invertIfNegative val="0"/>
            <c:bubble3D val="0"/>
            <c:spPr>
              <a:noFill/>
              <a:ln w="25400">
                <a:noFill/>
              </a:ln>
            </c:spPr>
            <c:extLst>
              <c:ext xmlns:c16="http://schemas.microsoft.com/office/drawing/2014/chart" uri="{C3380CC4-5D6E-409C-BE32-E72D297353CC}">
                <c16:uniqueId val="{00000008-6193-4D0A-8F54-4EACB06ED872}"/>
              </c:ext>
            </c:extLst>
          </c:dPt>
          <c:dPt>
            <c:idx val="2"/>
            <c:invertIfNegative val="0"/>
            <c:bubble3D val="0"/>
            <c:spPr>
              <a:noFill/>
              <a:ln w="25400">
                <a:noFill/>
              </a:ln>
            </c:spPr>
            <c:extLst>
              <c:ext xmlns:c16="http://schemas.microsoft.com/office/drawing/2014/chart" uri="{C3380CC4-5D6E-409C-BE32-E72D297353CC}">
                <c16:uniqueId val="{00000007-6193-4D0A-8F54-4EACB06ED872}"/>
              </c:ext>
            </c:extLst>
          </c:dPt>
          <c:dPt>
            <c:idx val="3"/>
            <c:invertIfNegative val="0"/>
            <c:bubble3D val="0"/>
            <c:spPr>
              <a:noFill/>
              <a:ln w="25400">
                <a:noFill/>
              </a:ln>
            </c:spPr>
            <c:extLst>
              <c:ext xmlns:c16="http://schemas.microsoft.com/office/drawing/2014/chart" uri="{C3380CC4-5D6E-409C-BE32-E72D297353CC}">
                <c16:uniqueId val="{00000006-6193-4D0A-8F54-4EACB06ED872}"/>
              </c:ext>
            </c:extLst>
          </c:dPt>
          <c:dPt>
            <c:idx val="4"/>
            <c:invertIfNegative val="0"/>
            <c:bubble3D val="0"/>
            <c:spPr>
              <a:noFill/>
              <a:ln w="25400">
                <a:noFill/>
              </a:ln>
            </c:spPr>
            <c:extLst>
              <c:ext xmlns:c16="http://schemas.microsoft.com/office/drawing/2014/chart" uri="{C3380CC4-5D6E-409C-BE32-E72D297353CC}">
                <c16:uniqueId val="{00000005-6193-4D0A-8F54-4EACB06ED872}"/>
              </c:ext>
            </c:extLst>
          </c:dPt>
          <c:dPt>
            <c:idx val="5"/>
            <c:invertIfNegative val="0"/>
            <c:bubble3D val="0"/>
            <c:spPr>
              <a:noFill/>
              <a:ln w="25400">
                <a:noFill/>
              </a:ln>
            </c:spPr>
            <c:extLst>
              <c:ext xmlns:c16="http://schemas.microsoft.com/office/drawing/2014/chart" uri="{C3380CC4-5D6E-409C-BE32-E72D297353CC}">
                <c16:uniqueId val="{00000004-6193-4D0A-8F54-4EACB06ED872}"/>
              </c:ext>
            </c:extLst>
          </c:dPt>
          <c:dPt>
            <c:idx val="6"/>
            <c:invertIfNegative val="0"/>
            <c:bubble3D val="0"/>
            <c:spPr>
              <a:noFill/>
              <a:ln w="25400">
                <a:noFill/>
              </a:ln>
            </c:spPr>
            <c:extLst>
              <c:ext xmlns:c16="http://schemas.microsoft.com/office/drawing/2014/chart" uri="{C3380CC4-5D6E-409C-BE32-E72D297353CC}">
                <c16:uniqueId val="{00000003-6193-4D0A-8F54-4EACB06ED872}"/>
              </c:ext>
            </c:extLst>
          </c:dPt>
          <c:dPt>
            <c:idx val="7"/>
            <c:invertIfNegative val="0"/>
            <c:bubble3D val="0"/>
            <c:spPr>
              <a:noFill/>
              <a:ln w="25400">
                <a:noFill/>
              </a:ln>
            </c:spPr>
            <c:extLst>
              <c:ext xmlns:c16="http://schemas.microsoft.com/office/drawing/2014/chart" uri="{C3380CC4-5D6E-409C-BE32-E72D297353CC}">
                <c16:uniqueId val="{00000002-6193-4D0A-8F54-4EACB06ED872}"/>
              </c:ext>
            </c:extLst>
          </c:dPt>
          <c:dPt>
            <c:idx val="8"/>
            <c:invertIfNegative val="0"/>
            <c:bubble3D val="0"/>
            <c:spPr>
              <a:noFill/>
              <a:ln w="25400">
                <a:noFill/>
              </a:ln>
            </c:spPr>
            <c:extLst>
              <c:ext xmlns:c16="http://schemas.microsoft.com/office/drawing/2014/chart" uri="{C3380CC4-5D6E-409C-BE32-E72D297353CC}">
                <c16:uniqueId val="{00000001-6193-4D0A-8F54-4EACB06ED872}"/>
              </c:ext>
            </c:extLst>
          </c:dPt>
          <c:dPt>
            <c:idx val="9"/>
            <c:invertIfNegative val="0"/>
            <c:bubble3D val="0"/>
            <c:spPr>
              <a:noFill/>
              <a:ln w="25400">
                <a:noFill/>
              </a:ln>
            </c:spPr>
            <c:extLst>
              <c:ext xmlns:c16="http://schemas.microsoft.com/office/drawing/2014/chart" uri="{C3380CC4-5D6E-409C-BE32-E72D297353CC}">
                <c16:uniqueId val="{00000000-6193-4D0A-8F54-4EACB06ED872}"/>
              </c:ext>
            </c:extLst>
          </c:dPt>
          <c:dLbls>
            <c:dLbl>
              <c:idx val="0"/>
              <c:layout>
                <c:manualLayout>
                  <c:x val="5.5460219974120567E-2"/>
                  <c:y val="-4.8793620764137069E-3"/>
                </c:manualLayout>
              </c:layout>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93-4D0A-8F54-4EACB06ED8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Calcul'!$S$79:$S$90</c:f>
              <c:strCache>
                <c:ptCount val="12"/>
                <c:pt idx="0">
                  <c:v>TOTAL</c:v>
                </c:pt>
                <c:pt idx="1">
                  <c:v>Passive monitoring</c:v>
                </c:pt>
                <c:pt idx="2">
                  <c:v>Non active meetings</c:v>
                </c:pt>
                <c:pt idx="3">
                  <c:v>Training</c:v>
                </c:pt>
                <c:pt idx="4">
                  <c:v>Correcting mistake / Rework</c:v>
                </c:pt>
                <c:pt idx="5">
                  <c:v>Waiting</c:v>
                </c:pt>
                <c:pt idx="6">
                  <c:v>Excessive Calling/alerting</c:v>
                </c:pt>
                <c:pt idx="7">
                  <c:v>Travel</c:v>
                </c:pt>
                <c:pt idx="8">
                  <c:v>Get info without taking action</c:v>
                </c:pt>
                <c:pt idx="9">
                  <c:v>Available</c:v>
                </c:pt>
                <c:pt idx="10">
                  <c:v>Administrative tasks/keing reporting data</c:v>
                </c:pt>
                <c:pt idx="11">
                  <c:v>Extended break</c:v>
                </c:pt>
              </c:strCache>
            </c:strRef>
          </c:cat>
          <c:val>
            <c:numRef>
              <c:f>'Categories Calcul'!$T$79:$T$90</c:f>
              <c:numCache>
                <c:formatCode>0%</c:formatCode>
                <c:ptCount val="12"/>
                <c:pt idx="0" formatCode="0.0%">
                  <c:v>0.58547008547008439</c:v>
                </c:pt>
                <c:pt idx="1">
                  <c:v>0.25641025641025539</c:v>
                </c:pt>
                <c:pt idx="2">
                  <c:v>0.17948717948717846</c:v>
                </c:pt>
                <c:pt idx="3">
                  <c:v>0.1410256410256398</c:v>
                </c:pt>
                <c:pt idx="4">
                  <c:v>0.10683760683760542</c:v>
                </c:pt>
                <c:pt idx="5">
                  <c:v>7.692307692307597E-2</c:v>
                </c:pt>
                <c:pt idx="6">
                  <c:v>4.9145299145298305E-2</c:v>
                </c:pt>
                <c:pt idx="7">
                  <c:v>3.6324786324785197E-2</c:v>
                </c:pt>
                <c:pt idx="8">
                  <c:v>2.3504273504272769E-2</c:v>
                </c:pt>
                <c:pt idx="9">
                  <c:v>1.282051282051213E-2</c:v>
                </c:pt>
                <c:pt idx="10">
                  <c:v>4.2735042735039599E-3</c:v>
                </c:pt>
                <c:pt idx="11">
                  <c:v>4.5970172113385388E-17</c:v>
                </c:pt>
              </c:numCache>
            </c:numRef>
          </c:val>
          <c:extLst>
            <c:ext xmlns:c16="http://schemas.microsoft.com/office/drawing/2014/chart" uri="{C3380CC4-5D6E-409C-BE32-E72D297353CC}">
              <c16:uniqueId val="{0000000A-6193-4D0A-8F54-4EACB06ED872}"/>
            </c:ext>
          </c:extLst>
        </c:ser>
        <c:ser>
          <c:idx val="1"/>
          <c:order val="1"/>
          <c:spPr>
            <a:solidFill>
              <a:srgbClr val="FF0000"/>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B-6193-4D0A-8F54-4EACB06ED872}"/>
              </c:ext>
            </c:extLst>
          </c:dPt>
          <c:dLbls>
            <c:dLbl>
              <c:idx val="0"/>
              <c:layout>
                <c:manualLayout>
                  <c:x val="5.7222389473229468E-2"/>
                  <c:y val="-5.4810261296530938E-3"/>
                </c:manualLayout>
              </c:layout>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93-4D0A-8F54-4EACB06ED872}"/>
                </c:ext>
              </c:extLst>
            </c:dLbl>
            <c:dLbl>
              <c:idx val="1"/>
              <c:layout>
                <c:manualLayout>
                  <c:x val="2.4396828873948506E-3"/>
                  <c:y val="-5.3123685067432036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93-4D0A-8F54-4EACB06ED872}"/>
                </c:ext>
              </c:extLst>
            </c:dLbl>
            <c:dLbl>
              <c:idx val="2"/>
              <c:layout>
                <c:manualLayout>
                  <c:x val="1.6983218287902613E-3"/>
                  <c:y val="-4.2570694535273901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93-4D0A-8F54-4EACB06ED872}"/>
                </c:ext>
              </c:extLst>
            </c:dLbl>
            <c:dLbl>
              <c:idx val="3"/>
              <c:layout>
                <c:manualLayout>
                  <c:x val="2.4325596038418107E-3"/>
                  <c:y val="-4.1914995377726305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93-4D0A-8F54-4EACB06ED872}"/>
                </c:ext>
              </c:extLst>
            </c:dLbl>
            <c:dLbl>
              <c:idx val="4"/>
              <c:layout>
                <c:manualLayout>
                  <c:x val="3.1667973788933601E-3"/>
                  <c:y val="-4.5417230362725491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93-4D0A-8F54-4EACB06ED872}"/>
                </c:ext>
              </c:extLst>
            </c:dLbl>
            <c:dLbl>
              <c:idx val="5"/>
              <c:layout>
                <c:manualLayout>
                  <c:x val="7.4253741521627115E-3"/>
                  <c:y val="-3.633767293001211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93-4D0A-8F54-4EACB06ED8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Calcul'!$S$79:$S$90</c:f>
              <c:strCache>
                <c:ptCount val="12"/>
                <c:pt idx="0">
                  <c:v>TOTAL</c:v>
                </c:pt>
                <c:pt idx="1">
                  <c:v>Passive monitoring</c:v>
                </c:pt>
                <c:pt idx="2">
                  <c:v>Non active meetings</c:v>
                </c:pt>
                <c:pt idx="3">
                  <c:v>Training</c:v>
                </c:pt>
                <c:pt idx="4">
                  <c:v>Correcting mistake / Rework</c:v>
                </c:pt>
                <c:pt idx="5">
                  <c:v>Waiting</c:v>
                </c:pt>
                <c:pt idx="6">
                  <c:v>Excessive Calling/alerting</c:v>
                </c:pt>
                <c:pt idx="7">
                  <c:v>Travel</c:v>
                </c:pt>
                <c:pt idx="8">
                  <c:v>Get info without taking action</c:v>
                </c:pt>
                <c:pt idx="9">
                  <c:v>Available</c:v>
                </c:pt>
                <c:pt idx="10">
                  <c:v>Administrative tasks/keing reporting data</c:v>
                </c:pt>
                <c:pt idx="11">
                  <c:v>Extended break</c:v>
                </c:pt>
              </c:strCache>
            </c:strRef>
          </c:cat>
          <c:val>
            <c:numRef>
              <c:f>'Categories Calcul'!$U$79:$U$90</c:f>
              <c:numCache>
                <c:formatCode>0%</c:formatCode>
                <c:ptCount val="12"/>
                <c:pt idx="0" formatCode="0.0%">
                  <c:v>0.41452991452991561</c:v>
                </c:pt>
                <c:pt idx="1">
                  <c:v>0.329059829059829</c:v>
                </c:pt>
                <c:pt idx="2">
                  <c:v>7.6923076923076941E-2</c:v>
                </c:pt>
                <c:pt idx="3">
                  <c:v>3.8461538461538644E-2</c:v>
                </c:pt>
                <c:pt idx="4">
                  <c:v>3.4188034188034386E-2</c:v>
                </c:pt>
                <c:pt idx="5">
                  <c:v>2.9914529914529447E-2</c:v>
                </c:pt>
                <c:pt idx="6">
                  <c:v>2.7777777777777662E-2</c:v>
                </c:pt>
                <c:pt idx="7">
                  <c:v>1.2820512820513108E-2</c:v>
                </c:pt>
                <c:pt idx="8">
                  <c:v>1.2820512820512426E-2</c:v>
                </c:pt>
                <c:pt idx="9">
                  <c:v>1.0683760683760639E-2</c:v>
                </c:pt>
                <c:pt idx="10">
                  <c:v>8.5470085470081697E-3</c:v>
                </c:pt>
                <c:pt idx="11">
                  <c:v>4.273504273503914E-3</c:v>
                </c:pt>
              </c:numCache>
            </c:numRef>
          </c:val>
          <c:extLst>
            <c:ext xmlns:c16="http://schemas.microsoft.com/office/drawing/2014/chart" uri="{C3380CC4-5D6E-409C-BE32-E72D297353CC}">
              <c16:uniqueId val="{00000011-6193-4D0A-8F54-4EACB06ED872}"/>
            </c:ext>
          </c:extLst>
        </c:ser>
        <c:dLbls>
          <c:showLegendKey val="0"/>
          <c:showVal val="0"/>
          <c:showCatName val="0"/>
          <c:showSerName val="0"/>
          <c:showPercent val="0"/>
          <c:showBubbleSize val="0"/>
        </c:dLbls>
        <c:gapWidth val="150"/>
        <c:overlap val="100"/>
        <c:axId val="8401632"/>
        <c:axId val="1"/>
      </c:barChart>
      <c:catAx>
        <c:axId val="8401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016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Interaction with process</a:t>
            </a:r>
          </a:p>
        </c:rich>
      </c:tx>
      <c:layout>
        <c:manualLayout>
          <c:xMode val="edge"/>
          <c:yMode val="edge"/>
          <c:x val="0.40152038700760195"/>
          <c:y val="2.0454545454545454E-2"/>
        </c:manualLayout>
      </c:layout>
      <c:overlay val="0"/>
      <c:spPr>
        <a:noFill/>
        <a:ln w="25400">
          <a:noFill/>
        </a:ln>
      </c:spPr>
    </c:title>
    <c:autoTitleDeleted val="0"/>
    <c:plotArea>
      <c:layout>
        <c:manualLayout>
          <c:layoutTarget val="inner"/>
          <c:xMode val="edge"/>
          <c:yMode val="edge"/>
          <c:x val="7.2563925362819623E-2"/>
          <c:y val="0.13977272727272727"/>
          <c:w val="0.67962854153610441"/>
          <c:h val="0.7920454545454545"/>
        </c:manualLayout>
      </c:layout>
      <c:barChart>
        <c:barDir val="col"/>
        <c:grouping val="percentStacked"/>
        <c:varyColors val="0"/>
        <c:ser>
          <c:idx val="0"/>
          <c:order val="0"/>
          <c:tx>
            <c:strRef>
              <c:f>'Categories Calcul'!$S$22</c:f>
              <c:strCache>
                <c:ptCount val="1"/>
                <c:pt idx="0">
                  <c:v>Check tour in the plant by the field operator + activating sensors </c:v>
                </c:pt>
              </c:strCache>
            </c:strRef>
          </c:tx>
          <c:spPr>
            <a:solidFill>
              <a:srgbClr val="9999FF"/>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Calcul'!$T$22</c:f>
              <c:numCache>
                <c:formatCode>0%</c:formatCode>
                <c:ptCount val="1"/>
                <c:pt idx="0">
                  <c:v>0.5562499999999988</c:v>
                </c:pt>
              </c:numCache>
            </c:numRef>
          </c:val>
          <c:extLst>
            <c:ext xmlns:c16="http://schemas.microsoft.com/office/drawing/2014/chart" uri="{C3380CC4-5D6E-409C-BE32-E72D297353CC}">
              <c16:uniqueId val="{00000000-B927-4503-8686-3DE8AF1B0D08}"/>
            </c:ext>
          </c:extLst>
        </c:ser>
        <c:ser>
          <c:idx val="1"/>
          <c:order val="1"/>
          <c:tx>
            <c:strRef>
              <c:f>'Categories Calcul'!$S$23</c:f>
              <c:strCache>
                <c:ptCount val="1"/>
                <c:pt idx="0">
                  <c:v>Active Screen monitoring (with actions to follow)</c:v>
                </c:pt>
              </c:strCache>
            </c:strRef>
          </c:tx>
          <c:spPr>
            <a:solidFill>
              <a:srgbClr val="993366"/>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Calcul'!$T$23</c:f>
              <c:numCache>
                <c:formatCode>0.0%</c:formatCode>
                <c:ptCount val="1"/>
                <c:pt idx="0">
                  <c:v>0.34374999999999961</c:v>
                </c:pt>
              </c:numCache>
            </c:numRef>
          </c:val>
          <c:extLst>
            <c:ext xmlns:c16="http://schemas.microsoft.com/office/drawing/2014/chart" uri="{C3380CC4-5D6E-409C-BE32-E72D297353CC}">
              <c16:uniqueId val="{00000001-B927-4503-8686-3DE8AF1B0D08}"/>
            </c:ext>
          </c:extLst>
        </c:ser>
        <c:ser>
          <c:idx val="2"/>
          <c:order val="2"/>
          <c:tx>
            <c:strRef>
              <c:f>'Categories Calcul'!$S$24</c:f>
              <c:strCache>
                <c:ptCount val="1"/>
                <c:pt idx="0">
                  <c:v>Analysis of a sample </c:v>
                </c:pt>
              </c:strCache>
            </c:strRef>
          </c:tx>
          <c:spPr>
            <a:solidFill>
              <a:srgbClr val="FFFFCC"/>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Calcul'!$T$24</c:f>
              <c:numCache>
                <c:formatCode>0.0%</c:formatCode>
                <c:ptCount val="1"/>
                <c:pt idx="0">
                  <c:v>6.2500000000000749E-2</c:v>
                </c:pt>
              </c:numCache>
            </c:numRef>
          </c:val>
          <c:extLst>
            <c:ext xmlns:c16="http://schemas.microsoft.com/office/drawing/2014/chart" uri="{C3380CC4-5D6E-409C-BE32-E72D297353CC}">
              <c16:uniqueId val="{00000002-B927-4503-8686-3DE8AF1B0D08}"/>
            </c:ext>
          </c:extLst>
        </c:ser>
        <c:ser>
          <c:idx val="3"/>
          <c:order val="3"/>
          <c:tx>
            <c:strRef>
              <c:f>'Categories Calcul'!$S$25</c:f>
              <c:strCache>
                <c:ptCount val="1"/>
                <c:pt idx="0">
                  <c:v>Using phone to actively instruct or alert someone</c:v>
                </c:pt>
              </c:strCache>
            </c:strRef>
          </c:tx>
          <c:spPr>
            <a:solidFill>
              <a:srgbClr val="CCFFFF"/>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Calcul'!$T$25</c:f>
              <c:numCache>
                <c:formatCode>0.0%</c:formatCode>
                <c:ptCount val="1"/>
                <c:pt idx="0">
                  <c:v>1.8750000000000926E-2</c:v>
                </c:pt>
              </c:numCache>
            </c:numRef>
          </c:val>
          <c:extLst>
            <c:ext xmlns:c16="http://schemas.microsoft.com/office/drawing/2014/chart" uri="{C3380CC4-5D6E-409C-BE32-E72D297353CC}">
              <c16:uniqueId val="{00000003-B927-4503-8686-3DE8AF1B0D08}"/>
            </c:ext>
          </c:extLst>
        </c:ser>
        <c:ser>
          <c:idx val="4"/>
          <c:order val="4"/>
          <c:tx>
            <c:strRef>
              <c:f>'Categories Calcul'!$S$26</c:f>
              <c:strCache>
                <c:ptCount val="1"/>
                <c:pt idx="0">
                  <c:v>Resolving a mechanical or technical problem </c:v>
                </c:pt>
              </c:strCache>
            </c:strRef>
          </c:tx>
          <c:spPr>
            <a:solidFill>
              <a:srgbClr val="660066"/>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Calcul'!$T$26</c:f>
              <c:numCache>
                <c:formatCode>0.0%</c:formatCode>
                <c:ptCount val="1"/>
                <c:pt idx="0">
                  <c:v>1.249999999999995E-2</c:v>
                </c:pt>
              </c:numCache>
            </c:numRef>
          </c:val>
          <c:extLst>
            <c:ext xmlns:c16="http://schemas.microsoft.com/office/drawing/2014/chart" uri="{C3380CC4-5D6E-409C-BE32-E72D297353CC}">
              <c16:uniqueId val="{00000004-B927-4503-8686-3DE8AF1B0D08}"/>
            </c:ext>
          </c:extLst>
        </c:ser>
        <c:ser>
          <c:idx val="5"/>
          <c:order val="5"/>
          <c:tx>
            <c:strRef>
              <c:f>'Categories Calcul'!$S$27</c:f>
              <c:strCache>
                <c:ptCount val="1"/>
                <c:pt idx="0">
                  <c:v>Other Interacting with process outside control room</c:v>
                </c:pt>
              </c:strCache>
            </c:strRef>
          </c:tx>
          <c:spPr>
            <a:solidFill>
              <a:srgbClr val="FF8080"/>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Calcul'!$T$27</c:f>
              <c:numCache>
                <c:formatCode>0.0%</c:formatCode>
                <c:ptCount val="1"/>
                <c:pt idx="0">
                  <c:v>6.2499999999999752E-3</c:v>
                </c:pt>
              </c:numCache>
            </c:numRef>
          </c:val>
          <c:extLst>
            <c:ext xmlns:c16="http://schemas.microsoft.com/office/drawing/2014/chart" uri="{C3380CC4-5D6E-409C-BE32-E72D297353CC}">
              <c16:uniqueId val="{00000005-B927-4503-8686-3DE8AF1B0D08}"/>
            </c:ext>
          </c:extLst>
        </c:ser>
        <c:ser>
          <c:idx val="6"/>
          <c:order val="6"/>
          <c:tx>
            <c:strRef>
              <c:f>'Categories Calcul'!$S$28</c:f>
              <c:strCache>
                <c:ptCount val="1"/>
              </c:strCache>
            </c:strRef>
          </c:tx>
          <c:spPr>
            <a:solidFill>
              <a:srgbClr val="0066CC"/>
            </a:solidFill>
            <a:ln w="12700">
              <a:solidFill>
                <a:srgbClr val="000000"/>
              </a:solidFill>
              <a:prstDash val="solid"/>
            </a:ln>
          </c:spPr>
          <c:invertIfNegative val="0"/>
          <c:dLbls>
            <c:delete val="1"/>
          </c:dLbls>
          <c:cat>
            <c:strRef>
              <c:f>'Categories Calcul'!$T$21</c:f>
              <c:strCache>
                <c:ptCount val="1"/>
                <c:pt idx="0">
                  <c:v>% of time</c:v>
                </c:pt>
              </c:strCache>
            </c:strRef>
          </c:cat>
          <c:val>
            <c:numRef>
              <c:f>'Categories Calcul'!$T$28</c:f>
              <c:numCache>
                <c:formatCode>0.0%</c:formatCode>
                <c:ptCount val="1"/>
                <c:pt idx="0">
                  <c:v>0</c:v>
                </c:pt>
              </c:numCache>
            </c:numRef>
          </c:val>
          <c:extLst>
            <c:ext xmlns:c16="http://schemas.microsoft.com/office/drawing/2014/chart" uri="{C3380CC4-5D6E-409C-BE32-E72D297353CC}">
              <c16:uniqueId val="{00000006-B927-4503-8686-3DE8AF1B0D08}"/>
            </c:ext>
          </c:extLst>
        </c:ser>
        <c:ser>
          <c:idx val="7"/>
          <c:order val="7"/>
          <c:tx>
            <c:strRef>
              <c:f>'Categories Calcul'!$S$29</c:f>
              <c:strCache>
                <c:ptCount val="1"/>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4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Calcul'!$T$21</c:f>
              <c:strCache>
                <c:ptCount val="1"/>
                <c:pt idx="0">
                  <c:v>% of time</c:v>
                </c:pt>
              </c:strCache>
            </c:strRef>
          </c:cat>
          <c:val>
            <c:numRef>
              <c:f>'Categories Calcul'!$T$29</c:f>
              <c:numCache>
                <c:formatCode>0.0%</c:formatCode>
                <c:ptCount val="1"/>
                <c:pt idx="0">
                  <c:v>0</c:v>
                </c:pt>
              </c:numCache>
            </c:numRef>
          </c:val>
          <c:extLst>
            <c:ext xmlns:c16="http://schemas.microsoft.com/office/drawing/2014/chart" uri="{C3380CC4-5D6E-409C-BE32-E72D297353CC}">
              <c16:uniqueId val="{00000007-B927-4503-8686-3DE8AF1B0D08}"/>
            </c:ext>
          </c:extLst>
        </c:ser>
        <c:dLbls>
          <c:showLegendKey val="0"/>
          <c:showVal val="0"/>
          <c:showCatName val="0"/>
          <c:showSerName val="1"/>
          <c:showPercent val="0"/>
          <c:showBubbleSize val="0"/>
        </c:dLbls>
        <c:gapWidth val="102"/>
        <c:overlap val="100"/>
        <c:axId val="8403632"/>
        <c:axId val="1"/>
      </c:barChart>
      <c:catAx>
        <c:axId val="840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403632"/>
        <c:crosses val="autoZero"/>
        <c:crossBetween val="between"/>
      </c:valAx>
      <c:spPr>
        <a:noFill/>
        <a:ln w="25400">
          <a:noFill/>
        </a:ln>
      </c:spPr>
    </c:plotArea>
    <c:legend>
      <c:legendPos val="r"/>
      <c:layout>
        <c:manualLayout>
          <c:xMode val="edge"/>
          <c:yMode val="edge"/>
          <c:x val="0.76498592808858723"/>
          <c:y val="0.12040722184332329"/>
          <c:w val="0.22673200155033399"/>
          <c:h val="0.73829805995999476"/>
        </c:manualLayout>
      </c:layout>
      <c:overlay val="0"/>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Interaction with people breakdown</a:t>
            </a:r>
          </a:p>
        </c:rich>
      </c:tx>
      <c:layout>
        <c:manualLayout>
          <c:xMode val="edge"/>
          <c:yMode val="edge"/>
          <c:x val="0.35936420179682099"/>
          <c:y val="2.043132803632236E-2"/>
        </c:manualLayout>
      </c:layout>
      <c:overlay val="0"/>
      <c:spPr>
        <a:noFill/>
        <a:ln w="25400">
          <a:noFill/>
        </a:ln>
      </c:spPr>
    </c:title>
    <c:autoTitleDeleted val="0"/>
    <c:plotArea>
      <c:layout>
        <c:manualLayout>
          <c:layoutTarget val="inner"/>
          <c:xMode val="edge"/>
          <c:yMode val="edge"/>
          <c:x val="7.7401520387007608E-2"/>
          <c:y val="0.14188422247446084"/>
          <c:w val="0.8640894840503982"/>
          <c:h val="0.79001135073779793"/>
        </c:manualLayout>
      </c:layout>
      <c:barChart>
        <c:barDir val="col"/>
        <c:grouping val="percentStacked"/>
        <c:varyColors val="0"/>
        <c:ser>
          <c:idx val="0"/>
          <c:order val="0"/>
          <c:tx>
            <c:strRef>
              <c:f>'Categories Calcul'!$S$36</c:f>
              <c:strCache>
                <c:ptCount val="1"/>
                <c:pt idx="0">
                  <c:v>Actively communicating (to take action afterwards)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Calcul'!$T$35</c:f>
              <c:strCache>
                <c:ptCount val="1"/>
                <c:pt idx="0">
                  <c:v>% of time</c:v>
                </c:pt>
              </c:strCache>
            </c:strRef>
          </c:cat>
          <c:val>
            <c:numRef>
              <c:f>'Categories Calcul'!$T$36</c:f>
              <c:numCache>
                <c:formatCode>0%</c:formatCode>
                <c:ptCount val="1"/>
                <c:pt idx="0">
                  <c:v>0.64285714285713225</c:v>
                </c:pt>
              </c:numCache>
            </c:numRef>
          </c:val>
          <c:extLst>
            <c:ext xmlns:c16="http://schemas.microsoft.com/office/drawing/2014/chart" uri="{C3380CC4-5D6E-409C-BE32-E72D297353CC}">
              <c16:uniqueId val="{00000000-C9DD-4B00-B3FD-5EE72E358F4D}"/>
            </c:ext>
          </c:extLst>
        </c:ser>
        <c:ser>
          <c:idx val="1"/>
          <c:order val="1"/>
          <c:tx>
            <c:strRef>
              <c:f>'Categories Calcul'!$S$37</c:f>
              <c:strCache>
                <c:ptCount val="1"/>
                <c:pt idx="0">
                  <c:v>Using phone to actively instruct or alert someone</c:v>
                </c:pt>
              </c:strCache>
            </c:strRef>
          </c:tx>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Calcul'!$T$35</c:f>
              <c:strCache>
                <c:ptCount val="1"/>
                <c:pt idx="0">
                  <c:v>% of time</c:v>
                </c:pt>
              </c:strCache>
            </c:strRef>
          </c:cat>
          <c:val>
            <c:numRef>
              <c:f>'Categories Calcul'!$T$37</c:f>
              <c:numCache>
                <c:formatCode>0.0%</c:formatCode>
                <c:ptCount val="1"/>
                <c:pt idx="0">
                  <c:v>0.35714285714286775</c:v>
                </c:pt>
              </c:numCache>
            </c:numRef>
          </c:val>
          <c:extLst>
            <c:ext xmlns:c16="http://schemas.microsoft.com/office/drawing/2014/chart" uri="{C3380CC4-5D6E-409C-BE32-E72D297353CC}">
              <c16:uniqueId val="{00000001-C9DD-4B00-B3FD-5EE72E358F4D}"/>
            </c:ext>
          </c:extLst>
        </c:ser>
        <c:ser>
          <c:idx val="2"/>
          <c:order val="2"/>
          <c:tx>
            <c:strRef>
              <c:f>'Categories Calcul'!$S$38</c:f>
              <c:strCache>
                <c:ptCount val="1"/>
              </c:strCache>
            </c:strRef>
          </c:tx>
          <c:spPr>
            <a:solidFill>
              <a:srgbClr val="FF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Calcul'!$T$35</c:f>
              <c:strCache>
                <c:ptCount val="1"/>
                <c:pt idx="0">
                  <c:v>% of time</c:v>
                </c:pt>
              </c:strCache>
            </c:strRef>
          </c:cat>
          <c:val>
            <c:numRef>
              <c:f>'Categories Calcul'!$T$38</c:f>
              <c:numCache>
                <c:formatCode>0.0%</c:formatCode>
                <c:ptCount val="1"/>
                <c:pt idx="0">
                  <c:v>0</c:v>
                </c:pt>
              </c:numCache>
            </c:numRef>
          </c:val>
          <c:extLst>
            <c:ext xmlns:c16="http://schemas.microsoft.com/office/drawing/2014/chart" uri="{C3380CC4-5D6E-409C-BE32-E72D297353CC}">
              <c16:uniqueId val="{00000002-C9DD-4B00-B3FD-5EE72E358F4D}"/>
            </c:ext>
          </c:extLst>
        </c:ser>
        <c:ser>
          <c:idx val="3"/>
          <c:order val="3"/>
          <c:tx>
            <c:strRef>
              <c:f>'Categories Calcul'!$S$39</c:f>
              <c:strCache>
                <c:ptCount val="1"/>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Calcul'!$T$35</c:f>
              <c:strCache>
                <c:ptCount val="1"/>
                <c:pt idx="0">
                  <c:v>% of time</c:v>
                </c:pt>
              </c:strCache>
            </c:strRef>
          </c:cat>
          <c:val>
            <c:numRef>
              <c:f>'Categories Calcul'!$T$39</c:f>
              <c:numCache>
                <c:formatCode>0.0%</c:formatCode>
                <c:ptCount val="1"/>
                <c:pt idx="0">
                  <c:v>0</c:v>
                </c:pt>
              </c:numCache>
            </c:numRef>
          </c:val>
          <c:extLst>
            <c:ext xmlns:c16="http://schemas.microsoft.com/office/drawing/2014/chart" uri="{C3380CC4-5D6E-409C-BE32-E72D297353CC}">
              <c16:uniqueId val="{00000003-C9DD-4B00-B3FD-5EE72E358F4D}"/>
            </c:ext>
          </c:extLst>
        </c:ser>
        <c:dLbls>
          <c:showLegendKey val="0"/>
          <c:showVal val="0"/>
          <c:showCatName val="0"/>
          <c:showSerName val="1"/>
          <c:showPercent val="0"/>
          <c:showBubbleSize val="0"/>
        </c:dLbls>
        <c:gapWidth val="40"/>
        <c:overlap val="100"/>
        <c:axId val="8396032"/>
        <c:axId val="1"/>
      </c:barChart>
      <c:catAx>
        <c:axId val="8396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396032"/>
        <c:crosses val="autoZero"/>
        <c:crossBetween val="between"/>
      </c:valAx>
      <c:spPr>
        <a:no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'Categories Calcul'!$J$16</c:f>
          <c:strCache>
            <c:ptCount val="1"/>
            <c:pt idx="0">
              <c:v>NVA</c:v>
            </c:pt>
          </c:strCache>
        </c:strRef>
      </c:tx>
      <c:overlay val="0"/>
      <c:txPr>
        <a:bodyPr/>
        <a:lstStyle/>
        <a:p>
          <a:pPr>
            <a:defRPr sz="1600" b="1" i="0"/>
          </a:pPr>
          <a:endParaRPr lang="en-US"/>
        </a:p>
      </c:txPr>
    </c:title>
    <c:autoTitleDeleted val="0"/>
    <c:plotArea>
      <c:layout>
        <c:manualLayout>
          <c:layoutTarget val="inner"/>
          <c:xMode val="edge"/>
          <c:yMode val="edge"/>
          <c:x val="7.2563925362819623E-2"/>
          <c:y val="0.13961407491486946"/>
          <c:w val="0.60400829302004144"/>
          <c:h val="0.79228149829738936"/>
        </c:manualLayout>
      </c:layout>
      <c:barChart>
        <c:barDir val="col"/>
        <c:grouping val="percentStacked"/>
        <c:varyColors val="0"/>
        <c:ser>
          <c:idx val="0"/>
          <c:order val="0"/>
          <c:tx>
            <c:strRef>
              <c:f>'Categories Calcul'!$S$50</c:f>
              <c:strCache>
                <c:ptCount val="1"/>
                <c:pt idx="0">
                  <c:v>Non active meetings</c:v>
                </c:pt>
              </c:strCache>
            </c:strRef>
          </c:tx>
          <c:spPr>
            <a:solidFill>
              <a:srgbClr val="9999FF"/>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Calcul'!$T$50</c:f>
              <c:numCache>
                <c:formatCode>0%</c:formatCode>
                <c:ptCount val="1"/>
                <c:pt idx="0">
                  <c:v>0.30000000000000132</c:v>
                </c:pt>
              </c:numCache>
            </c:numRef>
          </c:val>
          <c:extLst>
            <c:ext xmlns:c16="http://schemas.microsoft.com/office/drawing/2014/chart" uri="{C3380CC4-5D6E-409C-BE32-E72D297353CC}">
              <c16:uniqueId val="{00000000-5E2D-4C29-9C9D-E08C5AD47EC9}"/>
            </c:ext>
          </c:extLst>
        </c:ser>
        <c:ser>
          <c:idx val="1"/>
          <c:order val="1"/>
          <c:tx>
            <c:strRef>
              <c:f>'Categories Calcul'!$S$51</c:f>
              <c:strCache>
                <c:ptCount val="1"/>
                <c:pt idx="0">
                  <c:v>Training</c:v>
                </c:pt>
              </c:strCache>
            </c:strRef>
          </c:tx>
          <c:spPr>
            <a:solidFill>
              <a:srgbClr val="993366"/>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Calcul'!$T$51</c:f>
              <c:numCache>
                <c:formatCode>0.0%</c:formatCode>
                <c:ptCount val="1"/>
                <c:pt idx="0">
                  <c:v>0.15000000000000133</c:v>
                </c:pt>
              </c:numCache>
            </c:numRef>
          </c:val>
          <c:extLst>
            <c:ext xmlns:c16="http://schemas.microsoft.com/office/drawing/2014/chart" uri="{C3380CC4-5D6E-409C-BE32-E72D297353CC}">
              <c16:uniqueId val="{00000001-5E2D-4C29-9C9D-E08C5AD47EC9}"/>
            </c:ext>
          </c:extLst>
        </c:ser>
        <c:ser>
          <c:idx val="2"/>
          <c:order val="2"/>
          <c:tx>
            <c:strRef>
              <c:f>'Categories Calcul'!$S$52</c:f>
              <c:strCache>
                <c:ptCount val="1"/>
                <c:pt idx="0">
                  <c:v>Correcting mistake / Rework</c:v>
                </c:pt>
              </c:strCache>
            </c:strRef>
          </c:tx>
          <c:spPr>
            <a:solidFill>
              <a:srgbClr val="FFFFCC"/>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Calcul'!$T$52</c:f>
              <c:numCache>
                <c:formatCode>0.0%</c:formatCode>
                <c:ptCount val="1"/>
                <c:pt idx="0">
                  <c:v>0.13333333333333466</c:v>
                </c:pt>
              </c:numCache>
            </c:numRef>
          </c:val>
          <c:extLst>
            <c:ext xmlns:c16="http://schemas.microsoft.com/office/drawing/2014/chart" uri="{C3380CC4-5D6E-409C-BE32-E72D297353CC}">
              <c16:uniqueId val="{00000002-5E2D-4C29-9C9D-E08C5AD47EC9}"/>
            </c:ext>
          </c:extLst>
        </c:ser>
        <c:ser>
          <c:idx val="3"/>
          <c:order val="3"/>
          <c:tx>
            <c:strRef>
              <c:f>'Categories Calcul'!$S$53</c:f>
              <c:strCache>
                <c:ptCount val="1"/>
                <c:pt idx="0">
                  <c:v>Waiting</c:v>
                </c:pt>
              </c:strCache>
            </c:strRef>
          </c:tx>
          <c:spPr>
            <a:solidFill>
              <a:srgbClr val="CCFFFF"/>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Calcul'!$T$53</c:f>
              <c:numCache>
                <c:formatCode>0.0%</c:formatCode>
                <c:ptCount val="1"/>
                <c:pt idx="0">
                  <c:v>0.11666666666666534</c:v>
                </c:pt>
              </c:numCache>
            </c:numRef>
          </c:val>
          <c:extLst>
            <c:ext xmlns:c16="http://schemas.microsoft.com/office/drawing/2014/chart" uri="{C3380CC4-5D6E-409C-BE32-E72D297353CC}">
              <c16:uniqueId val="{00000003-5E2D-4C29-9C9D-E08C5AD47EC9}"/>
            </c:ext>
          </c:extLst>
        </c:ser>
        <c:ser>
          <c:idx val="4"/>
          <c:order val="4"/>
          <c:tx>
            <c:strRef>
              <c:f>'Categories Calcul'!$S$54</c:f>
              <c:strCache>
                <c:ptCount val="1"/>
                <c:pt idx="0">
                  <c:v>Excessive Calling/alerting</c:v>
                </c:pt>
              </c:strCache>
            </c:strRef>
          </c:tx>
          <c:spPr>
            <a:solidFill>
              <a:srgbClr val="660066"/>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Calcul'!$T$54</c:f>
              <c:numCache>
                <c:formatCode>0.0%</c:formatCode>
                <c:ptCount val="1"/>
                <c:pt idx="0">
                  <c:v>0.10833333333333334</c:v>
                </c:pt>
              </c:numCache>
            </c:numRef>
          </c:val>
          <c:extLst>
            <c:ext xmlns:c16="http://schemas.microsoft.com/office/drawing/2014/chart" uri="{C3380CC4-5D6E-409C-BE32-E72D297353CC}">
              <c16:uniqueId val="{00000004-5E2D-4C29-9C9D-E08C5AD47EC9}"/>
            </c:ext>
          </c:extLst>
        </c:ser>
        <c:ser>
          <c:idx val="5"/>
          <c:order val="5"/>
          <c:tx>
            <c:strRef>
              <c:f>'Categories Calcul'!$S$55</c:f>
              <c:strCache>
                <c:ptCount val="1"/>
                <c:pt idx="0">
                  <c:v>Travel</c:v>
                </c:pt>
              </c:strCache>
            </c:strRef>
          </c:tx>
          <c:spPr>
            <a:solidFill>
              <a:srgbClr val="FF8080"/>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Calcul'!$T$55</c:f>
              <c:numCache>
                <c:formatCode>0.0%</c:formatCode>
                <c:ptCount val="1"/>
                <c:pt idx="0">
                  <c:v>5.0000000000001335E-2</c:v>
                </c:pt>
              </c:numCache>
            </c:numRef>
          </c:val>
          <c:extLst>
            <c:ext xmlns:c16="http://schemas.microsoft.com/office/drawing/2014/chart" uri="{C3380CC4-5D6E-409C-BE32-E72D297353CC}">
              <c16:uniqueId val="{00000006-5E2D-4C29-9C9D-E08C5AD47EC9}"/>
            </c:ext>
          </c:extLst>
        </c:ser>
        <c:ser>
          <c:idx val="6"/>
          <c:order val="6"/>
          <c:tx>
            <c:strRef>
              <c:f>'Categories Calcul'!$S$56</c:f>
              <c:strCache>
                <c:ptCount val="1"/>
                <c:pt idx="0">
                  <c:v>Get info without taking action</c:v>
                </c:pt>
              </c:strCache>
            </c:strRef>
          </c:tx>
          <c:spPr>
            <a:solidFill>
              <a:srgbClr val="0066CC"/>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Calcul'!$T$56</c:f>
              <c:numCache>
                <c:formatCode>0.0%</c:formatCode>
                <c:ptCount val="1"/>
                <c:pt idx="0">
                  <c:v>4.9999999999998671E-2</c:v>
                </c:pt>
              </c:numCache>
            </c:numRef>
          </c:val>
          <c:extLst>
            <c:ext xmlns:c16="http://schemas.microsoft.com/office/drawing/2014/chart" uri="{C3380CC4-5D6E-409C-BE32-E72D297353CC}">
              <c16:uniqueId val="{00000007-5E2D-4C29-9C9D-E08C5AD47EC9}"/>
            </c:ext>
          </c:extLst>
        </c:ser>
        <c:ser>
          <c:idx val="7"/>
          <c:order val="7"/>
          <c:tx>
            <c:strRef>
              <c:f>'Categories Calcul'!$S$57</c:f>
              <c:strCache>
                <c:ptCount val="1"/>
                <c:pt idx="0">
                  <c:v>Available</c:v>
                </c:pt>
              </c:strCache>
            </c:strRef>
          </c:tx>
          <c:spPr>
            <a:solidFill>
              <a:srgbClr val="CCCCFF"/>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Calcul'!$T$57</c:f>
              <c:numCache>
                <c:formatCode>0.0%</c:formatCode>
                <c:ptCount val="1"/>
                <c:pt idx="0">
                  <c:v>4.1666666666666664E-2</c:v>
                </c:pt>
              </c:numCache>
            </c:numRef>
          </c:val>
          <c:extLst>
            <c:ext xmlns:c16="http://schemas.microsoft.com/office/drawing/2014/chart" uri="{C3380CC4-5D6E-409C-BE32-E72D297353CC}">
              <c16:uniqueId val="{00000008-5E2D-4C29-9C9D-E08C5AD47EC9}"/>
            </c:ext>
          </c:extLst>
        </c:ser>
        <c:ser>
          <c:idx val="8"/>
          <c:order val="8"/>
          <c:tx>
            <c:strRef>
              <c:f>'Categories Calcul'!$S$58</c:f>
              <c:strCache>
                <c:ptCount val="1"/>
                <c:pt idx="0">
                  <c:v>Administrative tasks/keing reporting data</c:v>
                </c:pt>
              </c:strCache>
            </c:strRef>
          </c:tx>
          <c:spPr>
            <a:solidFill>
              <a:srgbClr val="000080"/>
            </a:solidFill>
            <a:ln w="12700">
              <a:solidFill>
                <a:srgbClr val="000000"/>
              </a:solidFill>
              <a:prstDash val="solid"/>
            </a:ln>
          </c:spPr>
          <c:invertIfNegative val="0"/>
          <c:dLbls>
            <c:delete val="1"/>
          </c:dLbls>
          <c:cat>
            <c:strRef>
              <c:f>'Categories Calcul'!$T$49</c:f>
              <c:strCache>
                <c:ptCount val="1"/>
                <c:pt idx="0">
                  <c:v>% of time</c:v>
                </c:pt>
              </c:strCache>
            </c:strRef>
          </c:cat>
          <c:val>
            <c:numRef>
              <c:f>'Categories Calcul'!$T$58</c:f>
              <c:numCache>
                <c:formatCode>0.0%</c:formatCode>
                <c:ptCount val="1"/>
                <c:pt idx="0">
                  <c:v>3.3333333333332001E-2</c:v>
                </c:pt>
              </c:numCache>
            </c:numRef>
          </c:val>
          <c:extLst>
            <c:ext xmlns:c16="http://schemas.microsoft.com/office/drawing/2014/chart" uri="{C3380CC4-5D6E-409C-BE32-E72D297353CC}">
              <c16:uniqueId val="{00000009-5E2D-4C29-9C9D-E08C5AD47EC9}"/>
            </c:ext>
          </c:extLst>
        </c:ser>
        <c:ser>
          <c:idx val="9"/>
          <c:order val="9"/>
          <c:tx>
            <c:strRef>
              <c:f>'Categories Calcul'!$S$59</c:f>
              <c:strCache>
                <c:ptCount val="1"/>
                <c:pt idx="0">
                  <c:v>Extended break</c:v>
                </c:pt>
              </c:strCache>
            </c:strRef>
          </c:tx>
          <c:spPr>
            <a:solidFill>
              <a:srgbClr val="FF00FF"/>
            </a:solidFill>
            <a:ln w="12700">
              <a:solidFill>
                <a:srgbClr val="000000"/>
              </a:solidFill>
              <a:prstDash val="solid"/>
            </a:ln>
          </c:spPr>
          <c:invertIfNegative val="0"/>
          <c:dLbls>
            <c:delete val="1"/>
          </c:dLbls>
          <c:val>
            <c:numRef>
              <c:f>'Categories Calcul'!$T$59</c:f>
              <c:numCache>
                <c:formatCode>0.0%</c:formatCode>
                <c:ptCount val="1"/>
                <c:pt idx="0">
                  <c:v>1.6666666666665334E-2</c:v>
                </c:pt>
              </c:numCache>
            </c:numRef>
          </c:val>
          <c:extLst>
            <c:ext xmlns:c16="http://schemas.microsoft.com/office/drawing/2014/chart" uri="{C3380CC4-5D6E-409C-BE32-E72D297353CC}">
              <c16:uniqueId val="{0000000A-5E2D-4C29-9C9D-E08C5AD47EC9}"/>
            </c:ext>
          </c:extLst>
        </c:ser>
        <c:dLbls>
          <c:showLegendKey val="0"/>
          <c:showVal val="0"/>
          <c:showCatName val="0"/>
          <c:showSerName val="1"/>
          <c:showPercent val="0"/>
          <c:showBubbleSize val="0"/>
        </c:dLbls>
        <c:gapWidth val="40"/>
        <c:overlap val="100"/>
        <c:axId val="8413232"/>
        <c:axId val="1"/>
      </c:barChart>
      <c:catAx>
        <c:axId val="8413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413232"/>
        <c:crosses val="autoZero"/>
        <c:crossBetween val="between"/>
      </c:valAx>
      <c:spPr>
        <a:noFill/>
        <a:ln w="12700">
          <a:solidFill>
            <a:srgbClr val="808080"/>
          </a:solidFill>
          <a:prstDash val="solid"/>
        </a:ln>
      </c:spPr>
    </c:plotArea>
    <c:legend>
      <c:legendPos val="r"/>
      <c:layout>
        <c:manualLayout>
          <c:xMode val="edge"/>
          <c:yMode val="edge"/>
          <c:x val="0.69592259847961302"/>
          <c:y val="0.37003405221339386"/>
          <c:w val="0.29993089149965446"/>
          <c:h val="0.4097616345062429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2"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2"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2"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4</xdr:col>
      <xdr:colOff>603250</xdr:colOff>
      <xdr:row>18</xdr:row>
      <xdr:rowOff>139700</xdr:rowOff>
    </xdr:from>
    <xdr:to>
      <xdr:col>12</xdr:col>
      <xdr:colOff>400050</xdr:colOff>
      <xdr:row>34</xdr:row>
      <xdr:rowOff>114300</xdr:rowOff>
    </xdr:to>
    <xdr:graphicFrame macro="">
      <xdr:nvGraphicFramePr>
        <xdr:cNvPr id="60418" name="Chart 2">
          <a:extLst>
            <a:ext uri="{FF2B5EF4-FFF2-40B4-BE49-F238E27FC236}">
              <a16:creationId xmlns:a16="http://schemas.microsoft.com/office/drawing/2014/main" id="{03F0F744-E109-4F9E-8B5A-DC356AE39F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273050</xdr:colOff>
      <xdr:row>18</xdr:row>
      <xdr:rowOff>152400</xdr:rowOff>
    </xdr:from>
    <xdr:to>
      <xdr:col>21</xdr:col>
      <xdr:colOff>82550</xdr:colOff>
      <xdr:row>34</xdr:row>
      <xdr:rowOff>133350</xdr:rowOff>
    </xdr:to>
    <xdr:graphicFrame macro="">
      <xdr:nvGraphicFramePr>
        <xdr:cNvPr id="60419" name="Chart 3">
          <a:extLst>
            <a:ext uri="{FF2B5EF4-FFF2-40B4-BE49-F238E27FC236}">
              <a16:creationId xmlns:a16="http://schemas.microsoft.com/office/drawing/2014/main" id="{630C53B1-6711-48AB-90B2-993A4B5645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488950</xdr:colOff>
      <xdr:row>18</xdr:row>
      <xdr:rowOff>133350</xdr:rowOff>
    </xdr:from>
    <xdr:to>
      <xdr:col>4</xdr:col>
      <xdr:colOff>0</xdr:colOff>
      <xdr:row>34</xdr:row>
      <xdr:rowOff>107950</xdr:rowOff>
    </xdr:to>
    <xdr:graphicFrame macro="">
      <xdr:nvGraphicFramePr>
        <xdr:cNvPr id="5" name="Chart 2">
          <a:extLst>
            <a:ext uri="{FF2B5EF4-FFF2-40B4-BE49-F238E27FC236}">
              <a16:creationId xmlns:a16="http://schemas.microsoft.com/office/drawing/2014/main" id="{0319B1F7-3828-4E8C-959B-8CFA17DB1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4</xdr:row>
      <xdr:rowOff>95250</xdr:rowOff>
    </xdr:from>
    <xdr:to>
      <xdr:col>10</xdr:col>
      <xdr:colOff>0</xdr:colOff>
      <xdr:row>22</xdr:row>
      <xdr:rowOff>139700</xdr:rowOff>
    </xdr:to>
    <xdr:graphicFrame macro="">
      <xdr:nvGraphicFramePr>
        <xdr:cNvPr id="61445" name="Chart 5">
          <a:extLst>
            <a:ext uri="{FF2B5EF4-FFF2-40B4-BE49-F238E27FC236}">
              <a16:creationId xmlns:a16="http://schemas.microsoft.com/office/drawing/2014/main" id="{C86D6A27-7512-4BDA-A160-58F127A66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222250</xdr:colOff>
      <xdr:row>24</xdr:row>
      <xdr:rowOff>146050</xdr:rowOff>
    </xdr:from>
    <xdr:to>
      <xdr:col>10</xdr:col>
      <xdr:colOff>12700</xdr:colOff>
      <xdr:row>43</xdr:row>
      <xdr:rowOff>31750</xdr:rowOff>
    </xdr:to>
    <xdr:graphicFrame macro="">
      <xdr:nvGraphicFramePr>
        <xdr:cNvPr id="4" name="Chart 5">
          <a:extLst>
            <a:ext uri="{FF2B5EF4-FFF2-40B4-BE49-F238E27FC236}">
              <a16:creationId xmlns:a16="http://schemas.microsoft.com/office/drawing/2014/main" id="{C61BA165-F6E6-4BB9-A71F-447D00558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393700</xdr:colOff>
      <xdr:row>0</xdr:row>
      <xdr:rowOff>139700</xdr:rowOff>
    </xdr:from>
    <xdr:to>
      <xdr:col>13</xdr:col>
      <xdr:colOff>285750</xdr:colOff>
      <xdr:row>34</xdr:row>
      <xdr:rowOff>19050</xdr:rowOff>
    </xdr:to>
    <xdr:graphicFrame macro="">
      <xdr:nvGraphicFramePr>
        <xdr:cNvPr id="66561" name="Chart 1">
          <a:extLst>
            <a:ext uri="{FF2B5EF4-FFF2-40B4-BE49-F238E27FC236}">
              <a16:creationId xmlns:a16="http://schemas.microsoft.com/office/drawing/2014/main" id="{60A4AD17-1836-4EBA-AF07-D88F7C2D2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200598" cy="5590761"/>
    <xdr:graphicFrame macro="">
      <xdr:nvGraphicFramePr>
        <xdr:cNvPr id="2" name="Chart 1">
          <a:extLst>
            <a:ext uri="{FF2B5EF4-FFF2-40B4-BE49-F238E27FC236}">
              <a16:creationId xmlns:a16="http://schemas.microsoft.com/office/drawing/2014/main" id="{FF2E342E-B0F8-4876-BC8F-382AD3C602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326" cy="6053207"/>
    <xdr:graphicFrame macro="">
      <xdr:nvGraphicFramePr>
        <xdr:cNvPr id="2" name="Chart 1">
          <a:extLst>
            <a:ext uri="{FF2B5EF4-FFF2-40B4-BE49-F238E27FC236}">
              <a16:creationId xmlns:a16="http://schemas.microsoft.com/office/drawing/2014/main" id="{A1AA1D9C-04E3-4799-85BE-7B30962975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326" cy="6053207"/>
    <xdr:graphicFrame macro="">
      <xdr:nvGraphicFramePr>
        <xdr:cNvPr id="2" name="Chart 1">
          <a:extLst>
            <a:ext uri="{FF2B5EF4-FFF2-40B4-BE49-F238E27FC236}">
              <a16:creationId xmlns:a16="http://schemas.microsoft.com/office/drawing/2014/main" id="{BD392F38-D6AC-4344-AD9E-DFB7DFFB33E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0</xdr:col>
      <xdr:colOff>600074</xdr:colOff>
      <xdr:row>32</xdr:row>
      <xdr:rowOff>38100</xdr:rowOff>
    </xdr:from>
    <xdr:to>
      <xdr:col>8</xdr:col>
      <xdr:colOff>63500</xdr:colOff>
      <xdr:row>49</xdr:row>
      <xdr:rowOff>82550</xdr:rowOff>
    </xdr:to>
    <xdr:graphicFrame macro="">
      <xdr:nvGraphicFramePr>
        <xdr:cNvPr id="3" name="Chart 2">
          <a:extLst>
            <a:ext uri="{FF2B5EF4-FFF2-40B4-BE49-F238E27FC236}">
              <a16:creationId xmlns:a16="http://schemas.microsoft.com/office/drawing/2014/main" id="{56AF1D6E-0ADF-4B16-8BE1-5C5039A9F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52</xdr:row>
      <xdr:rowOff>38100</xdr:rowOff>
    </xdr:from>
    <xdr:to>
      <xdr:col>5</xdr:col>
      <xdr:colOff>114299</xdr:colOff>
      <xdr:row>74</xdr:row>
      <xdr:rowOff>120650</xdr:rowOff>
    </xdr:to>
    <xdr:graphicFrame macro="">
      <xdr:nvGraphicFramePr>
        <xdr:cNvPr id="4" name="Chart 3">
          <a:extLst>
            <a:ext uri="{FF2B5EF4-FFF2-40B4-BE49-F238E27FC236}">
              <a16:creationId xmlns:a16="http://schemas.microsoft.com/office/drawing/2014/main" id="{D6729F71-9A8F-465D-842A-BDE2E80D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52</xdr:row>
      <xdr:rowOff>82550</xdr:rowOff>
    </xdr:from>
    <xdr:to>
      <xdr:col>12</xdr:col>
      <xdr:colOff>1006475</xdr:colOff>
      <xdr:row>75</xdr:row>
      <xdr:rowOff>6350</xdr:rowOff>
    </xdr:to>
    <xdr:graphicFrame macro="">
      <xdr:nvGraphicFramePr>
        <xdr:cNvPr id="5" name="Chart 4">
          <a:extLst>
            <a:ext uri="{FF2B5EF4-FFF2-40B4-BE49-F238E27FC236}">
              <a16:creationId xmlns:a16="http://schemas.microsoft.com/office/drawing/2014/main" id="{9D95FB8C-CBAE-4A3D-B5DF-76E62A7188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22225</xdr:colOff>
      <xdr:row>77</xdr:row>
      <xdr:rowOff>6350</xdr:rowOff>
    </xdr:from>
    <xdr:to>
      <xdr:col>5</xdr:col>
      <xdr:colOff>149225</xdr:colOff>
      <xdr:row>94</xdr:row>
      <xdr:rowOff>50800</xdr:rowOff>
    </xdr:to>
    <xdr:graphicFrame macro="">
      <xdr:nvGraphicFramePr>
        <xdr:cNvPr id="6" name="Chart 5">
          <a:extLst>
            <a:ext uri="{FF2B5EF4-FFF2-40B4-BE49-F238E27FC236}">
              <a16:creationId xmlns:a16="http://schemas.microsoft.com/office/drawing/2014/main" id="{34EAFFBB-BF7F-47A8-B493-96D7637582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C033-9D0A-4DFA-98E6-8C4063A0EF42}">
  <dimension ref="A1:AB23"/>
  <sheetViews>
    <sheetView tabSelected="1" workbookViewId="0">
      <selection activeCell="O5" sqref="O5"/>
    </sheetView>
  </sheetViews>
  <sheetFormatPr defaultRowHeight="12.5" x14ac:dyDescent="0.25"/>
  <cols>
    <col min="12" max="12" width="15.1796875" customWidth="1"/>
  </cols>
  <sheetData>
    <row r="1" spans="1:28" ht="12.5" customHeight="1" x14ac:dyDescent="0.25">
      <c r="A1" s="186" t="s">
        <v>225</v>
      </c>
      <c r="B1" s="187"/>
      <c r="C1" s="187"/>
      <c r="D1" s="187"/>
      <c r="E1" s="187"/>
      <c r="F1" s="187"/>
      <c r="G1" s="187"/>
      <c r="H1" s="187"/>
      <c r="I1" s="187"/>
      <c r="J1" s="187"/>
      <c r="K1" s="187"/>
      <c r="L1" s="187"/>
      <c r="AA1" s="111" t="s">
        <v>68</v>
      </c>
      <c r="AB1" s="112"/>
    </row>
    <row r="2" spans="1:28" ht="82" customHeight="1" x14ac:dyDescent="0.25">
      <c r="A2" s="187"/>
      <c r="B2" s="187"/>
      <c r="C2" s="187"/>
      <c r="D2" s="187"/>
      <c r="E2" s="187"/>
      <c r="F2" s="187"/>
      <c r="G2" s="187"/>
      <c r="H2" s="187"/>
      <c r="I2" s="187"/>
      <c r="J2" s="187"/>
      <c r="K2" s="187"/>
      <c r="L2" s="187"/>
      <c r="AA2" s="112"/>
      <c r="AB2" s="112"/>
    </row>
    <row r="4" spans="1:28" ht="18" x14ac:dyDescent="0.25">
      <c r="A4" s="188" t="s">
        <v>69</v>
      </c>
      <c r="B4" s="189"/>
      <c r="C4" s="190" t="s">
        <v>70</v>
      </c>
      <c r="D4" s="191"/>
      <c r="E4" s="192"/>
      <c r="F4" s="113" t="s">
        <v>71</v>
      </c>
      <c r="G4" s="190" t="s">
        <v>85</v>
      </c>
      <c r="H4" s="191"/>
      <c r="I4" s="191"/>
      <c r="J4" s="191"/>
      <c r="K4" s="191"/>
      <c r="L4" s="192"/>
    </row>
    <row r="5" spans="1:28" ht="158" customHeight="1" x14ac:dyDescent="0.25">
      <c r="A5" s="193" t="s">
        <v>226</v>
      </c>
      <c r="B5" s="194"/>
      <c r="C5" s="194"/>
      <c r="D5" s="194"/>
      <c r="E5" s="194"/>
      <c r="F5" s="194"/>
      <c r="G5" s="194"/>
      <c r="H5" s="194"/>
      <c r="I5" s="194"/>
      <c r="J5" s="194"/>
      <c r="K5" s="194"/>
      <c r="L5" s="195"/>
    </row>
    <row r="6" spans="1:28" x14ac:dyDescent="0.25">
      <c r="A6" s="196"/>
      <c r="B6" s="196"/>
      <c r="C6" s="196"/>
      <c r="D6" s="196"/>
      <c r="E6" s="196"/>
      <c r="F6" s="196"/>
      <c r="G6" s="196"/>
      <c r="H6" s="196"/>
      <c r="I6" s="196"/>
      <c r="J6" s="196"/>
      <c r="K6" s="196"/>
      <c r="L6" s="196"/>
    </row>
    <row r="7" spans="1:28" ht="76" customHeight="1" x14ac:dyDescent="0.25">
      <c r="A7" s="197" t="s">
        <v>72</v>
      </c>
      <c r="B7" s="197"/>
      <c r="C7" s="197"/>
      <c r="D7" s="197"/>
      <c r="E7" s="197"/>
      <c r="F7" s="197"/>
      <c r="G7" s="197"/>
      <c r="H7" s="197"/>
      <c r="I7" s="197"/>
      <c r="J7" s="197"/>
      <c r="K7" s="197"/>
      <c r="L7" s="197"/>
    </row>
    <row r="8" spans="1:28" ht="18" x14ac:dyDescent="0.4">
      <c r="A8" s="185" t="s">
        <v>73</v>
      </c>
      <c r="B8" s="185"/>
      <c r="C8" s="185"/>
      <c r="D8" s="185"/>
      <c r="E8" s="185"/>
      <c r="F8" s="185"/>
      <c r="G8" s="185"/>
      <c r="H8" s="185"/>
      <c r="I8" s="185"/>
      <c r="J8" s="185"/>
      <c r="K8" s="185"/>
      <c r="L8" s="185"/>
    </row>
    <row r="9" spans="1:28" ht="115" customHeight="1" x14ac:dyDescent="0.25">
      <c r="A9" s="193" t="s">
        <v>74</v>
      </c>
      <c r="B9" s="194"/>
      <c r="C9" s="194"/>
      <c r="D9" s="194"/>
      <c r="E9" s="194"/>
      <c r="F9" s="194"/>
      <c r="G9" s="194"/>
      <c r="H9" s="194"/>
      <c r="I9" s="194"/>
      <c r="J9" s="194"/>
      <c r="K9" s="194"/>
      <c r="L9" s="195"/>
    </row>
    <row r="10" spans="1:28" ht="46" customHeight="1" x14ac:dyDescent="0.25"/>
    <row r="11" spans="1:28" ht="18" x14ac:dyDescent="0.4">
      <c r="A11" s="185" t="s">
        <v>75</v>
      </c>
      <c r="B11" s="185"/>
      <c r="C11" s="185"/>
      <c r="D11" s="185"/>
      <c r="E11" s="185"/>
      <c r="F11" s="185"/>
      <c r="G11" s="185"/>
      <c r="H11" s="185"/>
      <c r="I11" s="185"/>
      <c r="J11" s="185"/>
      <c r="K11" s="185"/>
      <c r="L11" s="185"/>
    </row>
    <row r="12" spans="1:28" ht="62" customHeight="1" x14ac:dyDescent="0.25">
      <c r="A12" s="193" t="s">
        <v>76</v>
      </c>
      <c r="B12" s="194"/>
      <c r="C12" s="194"/>
      <c r="D12" s="194"/>
      <c r="E12" s="194"/>
      <c r="F12" s="194"/>
      <c r="G12" s="194"/>
      <c r="H12" s="194"/>
      <c r="I12" s="194"/>
      <c r="J12" s="194"/>
      <c r="K12" s="194"/>
      <c r="L12" s="195"/>
    </row>
    <row r="14" spans="1:28" ht="35" customHeight="1" x14ac:dyDescent="0.4">
      <c r="A14" s="185" t="s">
        <v>77</v>
      </c>
      <c r="B14" s="185"/>
      <c r="C14" s="185"/>
      <c r="D14" s="185"/>
      <c r="E14" s="185"/>
      <c r="F14" s="185"/>
      <c r="G14" s="185"/>
      <c r="H14" s="185"/>
      <c r="I14" s="185"/>
      <c r="J14" s="185"/>
      <c r="K14" s="185"/>
      <c r="L14" s="185"/>
    </row>
    <row r="15" spans="1:28" ht="18" x14ac:dyDescent="0.4">
      <c r="B15" s="198" t="s">
        <v>78</v>
      </c>
      <c r="C15" s="199"/>
      <c r="D15" s="199"/>
      <c r="E15" s="199"/>
      <c r="F15" s="199"/>
      <c r="G15" s="199"/>
      <c r="H15" s="199"/>
      <c r="I15" s="199"/>
      <c r="J15" s="199"/>
      <c r="K15" s="199"/>
      <c r="L15" s="200"/>
    </row>
    <row r="16" spans="1:28" ht="210" customHeight="1" x14ac:dyDescent="0.25">
      <c r="B16" s="201" t="s">
        <v>198</v>
      </c>
      <c r="C16" s="202"/>
      <c r="D16" s="202"/>
      <c r="E16" s="202"/>
      <c r="F16" s="202"/>
      <c r="G16" s="202"/>
      <c r="H16" s="202"/>
      <c r="I16" s="202"/>
      <c r="J16" s="202"/>
      <c r="K16" s="202"/>
      <c r="L16" s="203"/>
    </row>
    <row r="17" spans="1:12" ht="18" x14ac:dyDescent="0.4">
      <c r="B17" s="198" t="s">
        <v>79</v>
      </c>
      <c r="C17" s="199"/>
      <c r="D17" s="199"/>
      <c r="E17" s="199"/>
      <c r="F17" s="199"/>
      <c r="G17" s="199"/>
      <c r="H17" s="199"/>
      <c r="I17" s="199"/>
      <c r="J17" s="199"/>
      <c r="K17" s="199"/>
      <c r="L17" s="200"/>
    </row>
    <row r="18" spans="1:12" ht="164.5" customHeight="1" x14ac:dyDescent="0.25">
      <c r="B18" s="201" t="s">
        <v>80</v>
      </c>
      <c r="C18" s="202"/>
      <c r="D18" s="202"/>
      <c r="E18" s="202"/>
      <c r="F18" s="202"/>
      <c r="G18" s="202"/>
      <c r="H18" s="202"/>
      <c r="I18" s="202"/>
      <c r="J18" s="202"/>
      <c r="K18" s="202"/>
      <c r="L18" s="203"/>
    </row>
    <row r="19" spans="1:12" ht="18" x14ac:dyDescent="0.4">
      <c r="B19" s="198" t="s">
        <v>81</v>
      </c>
      <c r="C19" s="199"/>
      <c r="D19" s="199"/>
      <c r="E19" s="199"/>
      <c r="F19" s="199"/>
      <c r="G19" s="199"/>
      <c r="H19" s="199"/>
      <c r="I19" s="199"/>
      <c r="J19" s="199"/>
      <c r="K19" s="199"/>
      <c r="L19" s="200"/>
    </row>
    <row r="20" spans="1:12" ht="26" customHeight="1" x14ac:dyDescent="0.25">
      <c r="B20" s="201" t="s">
        <v>82</v>
      </c>
      <c r="C20" s="202"/>
      <c r="D20" s="202"/>
      <c r="E20" s="202"/>
      <c r="F20" s="202"/>
      <c r="G20" s="202"/>
      <c r="H20" s="202"/>
      <c r="I20" s="202"/>
      <c r="J20" s="202"/>
      <c r="K20" s="202"/>
      <c r="L20" s="203"/>
    </row>
    <row r="21" spans="1:12" ht="20" customHeight="1" x14ac:dyDescent="0.25"/>
    <row r="22" spans="1:12" ht="18" x14ac:dyDescent="0.4">
      <c r="A22" s="185" t="s">
        <v>83</v>
      </c>
      <c r="B22" s="185"/>
      <c r="C22" s="185"/>
      <c r="D22" s="185"/>
      <c r="E22" s="185"/>
      <c r="F22" s="185"/>
      <c r="G22" s="185"/>
      <c r="H22" s="185"/>
      <c r="I22" s="185"/>
      <c r="J22" s="185"/>
      <c r="K22" s="185"/>
      <c r="L22" s="185"/>
    </row>
    <row r="23" spans="1:12" ht="35.5" customHeight="1" x14ac:dyDescent="0.25">
      <c r="A23" s="193" t="s">
        <v>84</v>
      </c>
      <c r="B23" s="194"/>
      <c r="C23" s="194"/>
      <c r="D23" s="194"/>
      <c r="E23" s="194"/>
      <c r="F23" s="194"/>
      <c r="G23" s="194"/>
      <c r="H23" s="194"/>
      <c r="I23" s="194"/>
      <c r="J23" s="194"/>
      <c r="K23" s="194"/>
      <c r="L23" s="195"/>
    </row>
  </sheetData>
  <mergeCells count="20">
    <mergeCell ref="A22:L22"/>
    <mergeCell ref="A23:L23"/>
    <mergeCell ref="B15:L15"/>
    <mergeCell ref="B16:L16"/>
    <mergeCell ref="B17:L17"/>
    <mergeCell ref="B18:L18"/>
    <mergeCell ref="B19:L19"/>
    <mergeCell ref="B20:L20"/>
    <mergeCell ref="A14:L14"/>
    <mergeCell ref="A1:L2"/>
    <mergeCell ref="A4:B4"/>
    <mergeCell ref="C4:E4"/>
    <mergeCell ref="G4:L4"/>
    <mergeCell ref="A5:L5"/>
    <mergeCell ref="A6:L6"/>
    <mergeCell ref="A7:L7"/>
    <mergeCell ref="A8:L8"/>
    <mergeCell ref="A9:L9"/>
    <mergeCell ref="A11:L11"/>
    <mergeCell ref="A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87"/>
  <sheetViews>
    <sheetView showGridLines="0" topLeftCell="A79" workbookViewId="0">
      <selection activeCell="G102" sqref="G102"/>
    </sheetView>
  </sheetViews>
  <sheetFormatPr defaultColWidth="9.1796875" defaultRowHeight="12.5" x14ac:dyDescent="0.25"/>
  <cols>
    <col min="1" max="1" width="3.7265625" customWidth="1"/>
    <col min="2" max="2" width="73.1796875" bestFit="1" customWidth="1"/>
    <col min="3" max="3" width="9.7265625" customWidth="1"/>
    <col min="4" max="4" width="30.7265625" customWidth="1"/>
  </cols>
  <sheetData>
    <row r="2" spans="1:4" x14ac:dyDescent="0.25">
      <c r="B2" s="84" t="s">
        <v>20</v>
      </c>
      <c r="C2" s="204" t="s">
        <v>45</v>
      </c>
      <c r="D2" s="205"/>
    </row>
    <row r="3" spans="1:4" x14ac:dyDescent="0.25">
      <c r="B3" s="84" t="s">
        <v>21</v>
      </c>
      <c r="C3" s="204" t="s">
        <v>46</v>
      </c>
      <c r="D3" s="205"/>
    </row>
    <row r="4" spans="1:4" x14ac:dyDescent="0.25">
      <c r="B4" s="84" t="s">
        <v>22</v>
      </c>
      <c r="C4" s="204" t="s">
        <v>46</v>
      </c>
      <c r="D4" s="205"/>
    </row>
    <row r="5" spans="1:4" ht="13" thickBot="1" x14ac:dyDescent="0.3"/>
    <row r="6" spans="1:4" ht="13.5" thickBot="1" x14ac:dyDescent="0.35">
      <c r="A6" s="211" t="s">
        <v>6</v>
      </c>
      <c r="B6" s="212"/>
      <c r="C6" s="212"/>
      <c r="D6" s="213"/>
    </row>
    <row r="7" spans="1:4" ht="15" x14ac:dyDescent="0.3">
      <c r="A7" s="58"/>
      <c r="B7" s="73" t="s">
        <v>47</v>
      </c>
      <c r="C7" s="59" t="s">
        <v>11</v>
      </c>
      <c r="D7" s="60"/>
    </row>
    <row r="8" spans="1:4" ht="13" x14ac:dyDescent="0.3">
      <c r="A8" s="61"/>
      <c r="B8" s="74">
        <v>43376</v>
      </c>
      <c r="C8" s="62" t="s">
        <v>1</v>
      </c>
      <c r="D8" s="63"/>
    </row>
    <row r="9" spans="1:4" ht="13" x14ac:dyDescent="0.3">
      <c r="A9" s="61"/>
      <c r="B9" s="208" t="s">
        <v>23</v>
      </c>
      <c r="C9" s="209"/>
      <c r="D9" s="210"/>
    </row>
    <row r="10" spans="1:4" ht="13" x14ac:dyDescent="0.3">
      <c r="A10" s="61"/>
      <c r="B10" s="85" t="s">
        <v>24</v>
      </c>
      <c r="C10" s="206" t="s">
        <v>48</v>
      </c>
      <c r="D10" s="207"/>
    </row>
    <row r="11" spans="1:4" ht="13" x14ac:dyDescent="0.3">
      <c r="A11" s="61"/>
      <c r="B11" s="85" t="s">
        <v>25</v>
      </c>
      <c r="C11" s="206" t="s">
        <v>49</v>
      </c>
      <c r="D11" s="207"/>
    </row>
    <row r="12" spans="1:4" ht="13" x14ac:dyDescent="0.3">
      <c r="A12" s="61"/>
      <c r="B12" s="85" t="s">
        <v>26</v>
      </c>
      <c r="C12" s="206" t="s">
        <v>50</v>
      </c>
      <c r="D12" s="207"/>
    </row>
    <row r="13" spans="1:4" ht="13" x14ac:dyDescent="0.3">
      <c r="A13" s="61"/>
      <c r="B13" s="85" t="s">
        <v>27</v>
      </c>
      <c r="C13" s="206" t="s">
        <v>51</v>
      </c>
      <c r="D13" s="207"/>
    </row>
    <row r="14" spans="1:4" ht="13.5" thickBot="1" x14ac:dyDescent="0.35">
      <c r="A14" s="64"/>
      <c r="B14" s="65"/>
      <c r="C14" s="66"/>
      <c r="D14" s="63"/>
    </row>
    <row r="15" spans="1:4" ht="15" x14ac:dyDescent="0.3">
      <c r="A15" s="67"/>
      <c r="B15" s="68" t="s">
        <v>7</v>
      </c>
      <c r="C15" s="68" t="s">
        <v>9</v>
      </c>
      <c r="D15" s="69" t="s">
        <v>10</v>
      </c>
    </row>
    <row r="16" spans="1:4" ht="15" x14ac:dyDescent="0.3">
      <c r="A16" s="70"/>
      <c r="B16" s="71" t="s">
        <v>8</v>
      </c>
      <c r="C16" s="71"/>
      <c r="D16" s="72"/>
    </row>
    <row r="17" spans="1:4" x14ac:dyDescent="0.25">
      <c r="A17" s="75">
        <v>1</v>
      </c>
      <c r="B17" s="76" t="s">
        <v>95</v>
      </c>
      <c r="C17" s="77">
        <v>0.66666666666666663</v>
      </c>
      <c r="D17" s="78"/>
    </row>
    <row r="18" spans="1:4" x14ac:dyDescent="0.25">
      <c r="A18" s="75">
        <f t="shared" ref="A18:A49" si="0">A17+1</f>
        <v>2</v>
      </c>
      <c r="B18" s="76" t="s">
        <v>96</v>
      </c>
      <c r="C18" s="77">
        <v>0.67152777777777783</v>
      </c>
      <c r="D18" s="78"/>
    </row>
    <row r="19" spans="1:4" x14ac:dyDescent="0.25">
      <c r="A19" s="75">
        <f t="shared" si="0"/>
        <v>3</v>
      </c>
      <c r="B19" s="76" t="s">
        <v>97</v>
      </c>
      <c r="C19" s="77">
        <v>0.6743055555555556</v>
      </c>
      <c r="D19" s="78"/>
    </row>
    <row r="20" spans="1:4" x14ac:dyDescent="0.25">
      <c r="A20" s="75">
        <f t="shared" si="0"/>
        <v>4</v>
      </c>
      <c r="B20" s="76" t="s">
        <v>98</v>
      </c>
      <c r="C20" s="77">
        <v>0.67569444444444438</v>
      </c>
      <c r="D20" s="78"/>
    </row>
    <row r="21" spans="1:4" x14ac:dyDescent="0.25">
      <c r="A21" s="75">
        <f t="shared" si="0"/>
        <v>5</v>
      </c>
      <c r="B21" s="76" t="s">
        <v>99</v>
      </c>
      <c r="C21" s="77">
        <v>0.67986111111111114</v>
      </c>
      <c r="D21" s="78"/>
    </row>
    <row r="22" spans="1:4" x14ac:dyDescent="0.25">
      <c r="A22" s="75">
        <f t="shared" si="0"/>
        <v>6</v>
      </c>
      <c r="B22" s="76" t="s">
        <v>100</v>
      </c>
      <c r="C22" s="77">
        <v>0.68333333333333324</v>
      </c>
      <c r="D22" s="78"/>
    </row>
    <row r="23" spans="1:4" x14ac:dyDescent="0.25">
      <c r="A23" s="75">
        <f t="shared" si="0"/>
        <v>7</v>
      </c>
      <c r="B23" s="76" t="s">
        <v>101</v>
      </c>
      <c r="C23" s="77">
        <v>0.6875</v>
      </c>
      <c r="D23" s="78"/>
    </row>
    <row r="24" spans="1:4" x14ac:dyDescent="0.25">
      <c r="A24" s="75">
        <f t="shared" si="0"/>
        <v>8</v>
      </c>
      <c r="B24" s="76" t="s">
        <v>102</v>
      </c>
      <c r="C24" s="77">
        <v>0.68888888888888899</v>
      </c>
      <c r="D24" s="78"/>
    </row>
    <row r="25" spans="1:4" x14ac:dyDescent="0.25">
      <c r="A25" s="75">
        <f t="shared" si="0"/>
        <v>9</v>
      </c>
      <c r="B25" s="76" t="s">
        <v>103</v>
      </c>
      <c r="C25" s="77">
        <v>0.68958333333333333</v>
      </c>
      <c r="D25" s="78"/>
    </row>
    <row r="26" spans="1:4" x14ac:dyDescent="0.25">
      <c r="A26" s="75">
        <f t="shared" si="0"/>
        <v>10</v>
      </c>
      <c r="B26" s="76" t="s">
        <v>104</v>
      </c>
      <c r="C26" s="77">
        <v>0.69027777777777777</v>
      </c>
      <c r="D26" s="78"/>
    </row>
    <row r="27" spans="1:4" x14ac:dyDescent="0.25">
      <c r="A27" s="75">
        <f t="shared" si="0"/>
        <v>11</v>
      </c>
      <c r="B27" s="76" t="s">
        <v>105</v>
      </c>
      <c r="C27" s="77">
        <v>0.69097222222222221</v>
      </c>
      <c r="D27" s="78"/>
    </row>
    <row r="28" spans="1:4" x14ac:dyDescent="0.25">
      <c r="A28" s="75">
        <f t="shared" si="0"/>
        <v>12</v>
      </c>
      <c r="B28" s="76" t="s">
        <v>106</v>
      </c>
      <c r="C28" s="77">
        <v>0.69166666666666676</v>
      </c>
      <c r="D28" s="78"/>
    </row>
    <row r="29" spans="1:4" x14ac:dyDescent="0.25">
      <c r="A29" s="75">
        <f t="shared" si="0"/>
        <v>13</v>
      </c>
      <c r="B29" s="76" t="s">
        <v>107</v>
      </c>
      <c r="C29" s="77">
        <v>0.69236111111111109</v>
      </c>
      <c r="D29" s="78"/>
    </row>
    <row r="30" spans="1:4" x14ac:dyDescent="0.25">
      <c r="A30" s="75">
        <f t="shared" si="0"/>
        <v>14</v>
      </c>
      <c r="B30" s="76" t="s">
        <v>108</v>
      </c>
      <c r="C30" s="77">
        <v>0.69305555555555554</v>
      </c>
      <c r="D30" s="76"/>
    </row>
    <row r="31" spans="1:4" x14ac:dyDescent="0.25">
      <c r="A31" s="75">
        <f t="shared" si="0"/>
        <v>15</v>
      </c>
      <c r="B31" s="76" t="s">
        <v>109</v>
      </c>
      <c r="C31" s="77">
        <v>0.69930555555555562</v>
      </c>
      <c r="D31" s="78"/>
    </row>
    <row r="32" spans="1:4" x14ac:dyDescent="0.25">
      <c r="A32" s="75">
        <f t="shared" si="0"/>
        <v>16</v>
      </c>
      <c r="B32" s="76" t="s">
        <v>110</v>
      </c>
      <c r="C32" s="77">
        <v>0.7</v>
      </c>
      <c r="D32" s="78"/>
    </row>
    <row r="33" spans="1:4" x14ac:dyDescent="0.25">
      <c r="A33" s="75">
        <f t="shared" si="0"/>
        <v>17</v>
      </c>
      <c r="B33" s="76" t="s">
        <v>111</v>
      </c>
      <c r="C33" s="77">
        <v>0.7006944444444444</v>
      </c>
      <c r="D33" s="78"/>
    </row>
    <row r="34" spans="1:4" x14ac:dyDescent="0.25">
      <c r="A34" s="75">
        <f t="shared" si="0"/>
        <v>18</v>
      </c>
      <c r="B34" s="76" t="s">
        <v>112</v>
      </c>
      <c r="C34" s="77">
        <v>0.70138888888888884</v>
      </c>
      <c r="D34" s="78"/>
    </row>
    <row r="35" spans="1:4" x14ac:dyDescent="0.25">
      <c r="A35" s="75">
        <f t="shared" si="0"/>
        <v>19</v>
      </c>
      <c r="B35" s="76" t="s">
        <v>113</v>
      </c>
      <c r="C35" s="77">
        <v>0.70486111111111116</v>
      </c>
      <c r="D35" s="78"/>
    </row>
    <row r="36" spans="1:4" x14ac:dyDescent="0.25">
      <c r="A36" s="75">
        <f t="shared" si="0"/>
        <v>20</v>
      </c>
      <c r="B36" s="76" t="s">
        <v>114</v>
      </c>
      <c r="C36" s="77">
        <v>0.70625000000000004</v>
      </c>
      <c r="D36" s="78"/>
    </row>
    <row r="37" spans="1:4" x14ac:dyDescent="0.25">
      <c r="A37" s="75">
        <f t="shared" si="0"/>
        <v>21</v>
      </c>
      <c r="B37" s="76" t="s">
        <v>115</v>
      </c>
      <c r="C37" s="77">
        <v>0.7090277777777777</v>
      </c>
      <c r="D37" s="78"/>
    </row>
    <row r="38" spans="1:4" x14ac:dyDescent="0.25">
      <c r="A38" s="75">
        <f t="shared" si="0"/>
        <v>22</v>
      </c>
      <c r="B38" s="76" t="s">
        <v>116</v>
      </c>
      <c r="C38" s="77">
        <v>0.70972222222222225</v>
      </c>
      <c r="D38" s="78"/>
    </row>
    <row r="39" spans="1:4" x14ac:dyDescent="0.25">
      <c r="A39" s="75">
        <f t="shared" si="0"/>
        <v>23</v>
      </c>
      <c r="B39" s="76" t="s">
        <v>117</v>
      </c>
      <c r="C39" s="77">
        <v>0.71111111111111114</v>
      </c>
      <c r="D39" s="78"/>
    </row>
    <row r="40" spans="1:4" x14ac:dyDescent="0.25">
      <c r="A40" s="75">
        <f t="shared" si="0"/>
        <v>24</v>
      </c>
      <c r="B40" s="76" t="s">
        <v>118</v>
      </c>
      <c r="C40" s="77">
        <v>0.71458333333333324</v>
      </c>
      <c r="D40" s="78"/>
    </row>
    <row r="41" spans="1:4" x14ac:dyDescent="0.25">
      <c r="A41" s="75">
        <f t="shared" si="0"/>
        <v>25</v>
      </c>
      <c r="B41" s="76" t="s">
        <v>119</v>
      </c>
      <c r="C41" s="77">
        <v>0.71527777777777779</v>
      </c>
      <c r="D41" s="78"/>
    </row>
    <row r="42" spans="1:4" x14ac:dyDescent="0.25">
      <c r="A42" s="75">
        <f t="shared" si="0"/>
        <v>26</v>
      </c>
      <c r="B42" s="76" t="s">
        <v>120</v>
      </c>
      <c r="C42" s="77">
        <v>0.71597222222222223</v>
      </c>
      <c r="D42" s="78"/>
    </row>
    <row r="43" spans="1:4" x14ac:dyDescent="0.25">
      <c r="A43" s="75">
        <f t="shared" si="0"/>
        <v>27</v>
      </c>
      <c r="B43" s="76" t="s">
        <v>121</v>
      </c>
      <c r="C43" s="77">
        <v>0.71666666666666667</v>
      </c>
      <c r="D43" s="78"/>
    </row>
    <row r="44" spans="1:4" x14ac:dyDescent="0.25">
      <c r="A44" s="75">
        <f t="shared" si="0"/>
        <v>28</v>
      </c>
      <c r="B44" s="76" t="s">
        <v>122</v>
      </c>
      <c r="C44" s="77">
        <v>0.72430555555555554</v>
      </c>
      <c r="D44" s="78"/>
    </row>
    <row r="45" spans="1:4" x14ac:dyDescent="0.25">
      <c r="A45" s="75">
        <f t="shared" si="0"/>
        <v>29</v>
      </c>
      <c r="B45" s="76" t="s">
        <v>123</v>
      </c>
      <c r="C45" s="77">
        <v>0.72777777777777775</v>
      </c>
      <c r="D45" s="78"/>
    </row>
    <row r="46" spans="1:4" x14ac:dyDescent="0.25">
      <c r="A46" s="75">
        <f t="shared" si="0"/>
        <v>30</v>
      </c>
      <c r="B46" s="76" t="s">
        <v>124</v>
      </c>
      <c r="C46" s="77">
        <v>0.7284722222222223</v>
      </c>
      <c r="D46" s="78"/>
    </row>
    <row r="47" spans="1:4" x14ac:dyDescent="0.25">
      <c r="A47" s="75">
        <f t="shared" si="0"/>
        <v>31</v>
      </c>
      <c r="B47" s="76" t="s">
        <v>125</v>
      </c>
      <c r="C47" s="77">
        <v>0.72986111111111107</v>
      </c>
      <c r="D47" s="78"/>
    </row>
    <row r="48" spans="1:4" x14ac:dyDescent="0.25">
      <c r="A48" s="75">
        <f t="shared" si="0"/>
        <v>32</v>
      </c>
      <c r="B48" s="76" t="s">
        <v>126</v>
      </c>
      <c r="C48" s="77">
        <v>0.73124999999999996</v>
      </c>
      <c r="D48" s="78"/>
    </row>
    <row r="49" spans="1:4" x14ac:dyDescent="0.25">
      <c r="A49" s="75">
        <f t="shared" si="0"/>
        <v>33</v>
      </c>
      <c r="B49" s="76" t="s">
        <v>127</v>
      </c>
      <c r="C49" s="77">
        <v>0.7368055555555556</v>
      </c>
      <c r="D49" s="78"/>
    </row>
    <row r="50" spans="1:4" x14ac:dyDescent="0.25">
      <c r="A50" s="75">
        <f t="shared" ref="A50:A81" si="1">A49+1</f>
        <v>34</v>
      </c>
      <c r="B50" s="76" t="s">
        <v>128</v>
      </c>
      <c r="C50" s="77">
        <v>0.73750000000000004</v>
      </c>
      <c r="D50" s="78"/>
    </row>
    <row r="51" spans="1:4" x14ac:dyDescent="0.25">
      <c r="A51" s="75">
        <f t="shared" si="1"/>
        <v>35</v>
      </c>
      <c r="B51" s="76" t="s">
        <v>129</v>
      </c>
      <c r="C51" s="77">
        <v>0.73888888888888893</v>
      </c>
      <c r="D51" s="78"/>
    </row>
    <row r="52" spans="1:4" x14ac:dyDescent="0.25">
      <c r="A52" s="75">
        <f t="shared" si="1"/>
        <v>36</v>
      </c>
      <c r="B52" s="76" t="s">
        <v>130</v>
      </c>
      <c r="C52" s="77">
        <v>0.73958333333333337</v>
      </c>
      <c r="D52" s="78"/>
    </row>
    <row r="53" spans="1:4" x14ac:dyDescent="0.25">
      <c r="A53" s="75">
        <f t="shared" si="1"/>
        <v>37</v>
      </c>
      <c r="B53" s="76" t="s">
        <v>131</v>
      </c>
      <c r="C53" s="77">
        <v>0.74097222222222225</v>
      </c>
      <c r="D53" s="78"/>
    </row>
    <row r="54" spans="1:4" x14ac:dyDescent="0.25">
      <c r="A54" s="75">
        <f t="shared" si="1"/>
        <v>38</v>
      </c>
      <c r="B54" s="76" t="s">
        <v>132</v>
      </c>
      <c r="C54" s="77">
        <v>0.74722222222222223</v>
      </c>
      <c r="D54" s="78"/>
    </row>
    <row r="55" spans="1:4" x14ac:dyDescent="0.25">
      <c r="A55" s="75">
        <f t="shared" si="1"/>
        <v>39</v>
      </c>
      <c r="B55" s="76" t="s">
        <v>133</v>
      </c>
      <c r="C55" s="77">
        <v>0.74791666666666667</v>
      </c>
      <c r="D55" s="78"/>
    </row>
    <row r="56" spans="1:4" x14ac:dyDescent="0.25">
      <c r="A56" s="75">
        <f t="shared" si="1"/>
        <v>40</v>
      </c>
      <c r="B56" s="76" t="s">
        <v>134</v>
      </c>
      <c r="C56" s="77">
        <v>0.75277777777777777</v>
      </c>
      <c r="D56" s="78"/>
    </row>
    <row r="57" spans="1:4" x14ac:dyDescent="0.25">
      <c r="A57" s="75">
        <f t="shared" si="1"/>
        <v>41</v>
      </c>
      <c r="B57" s="76" t="s">
        <v>135</v>
      </c>
      <c r="C57" s="77">
        <v>0.75555555555555554</v>
      </c>
      <c r="D57" s="78"/>
    </row>
    <row r="58" spans="1:4" x14ac:dyDescent="0.25">
      <c r="A58" s="75">
        <f t="shared" si="1"/>
        <v>42</v>
      </c>
      <c r="B58" s="76" t="s">
        <v>136</v>
      </c>
      <c r="C58" s="77">
        <v>0.7597222222222223</v>
      </c>
      <c r="D58" s="78"/>
    </row>
    <row r="59" spans="1:4" x14ac:dyDescent="0.25">
      <c r="A59" s="75">
        <f t="shared" si="1"/>
        <v>43</v>
      </c>
      <c r="B59" s="76" t="s">
        <v>137</v>
      </c>
      <c r="C59" s="77">
        <v>0.76111111111111107</v>
      </c>
      <c r="D59" s="78"/>
    </row>
    <row r="60" spans="1:4" x14ac:dyDescent="0.25">
      <c r="A60" s="75">
        <f t="shared" si="1"/>
        <v>44</v>
      </c>
      <c r="B60" s="76" t="s">
        <v>138</v>
      </c>
      <c r="C60" s="77">
        <v>0.76249999999999996</v>
      </c>
      <c r="D60" s="78"/>
    </row>
    <row r="61" spans="1:4" x14ac:dyDescent="0.25">
      <c r="A61" s="75">
        <f t="shared" si="1"/>
        <v>45</v>
      </c>
      <c r="B61" s="76" t="s">
        <v>139</v>
      </c>
      <c r="C61" s="77">
        <v>0.76527777777777783</v>
      </c>
      <c r="D61" s="78"/>
    </row>
    <row r="62" spans="1:4" x14ac:dyDescent="0.25">
      <c r="A62" s="75">
        <f t="shared" si="1"/>
        <v>46</v>
      </c>
      <c r="B62" s="76" t="s">
        <v>140</v>
      </c>
      <c r="C62" s="77">
        <v>0.76666666666666661</v>
      </c>
      <c r="D62" s="78"/>
    </row>
    <row r="63" spans="1:4" x14ac:dyDescent="0.25">
      <c r="A63" s="75">
        <f t="shared" si="1"/>
        <v>47</v>
      </c>
      <c r="B63" s="76" t="s">
        <v>141</v>
      </c>
      <c r="C63" s="77">
        <v>0.76875000000000004</v>
      </c>
      <c r="D63" s="78"/>
    </row>
    <row r="64" spans="1:4" x14ac:dyDescent="0.25">
      <c r="A64" s="75">
        <f t="shared" si="1"/>
        <v>48</v>
      </c>
      <c r="B64" s="76" t="s">
        <v>142</v>
      </c>
      <c r="C64" s="77">
        <v>0.77083333333333337</v>
      </c>
      <c r="D64" s="78"/>
    </row>
    <row r="65" spans="1:4" x14ac:dyDescent="0.25">
      <c r="A65" s="75">
        <f t="shared" si="1"/>
        <v>49</v>
      </c>
      <c r="B65" s="76" t="s">
        <v>143</v>
      </c>
      <c r="C65" s="77">
        <v>0.77777777777777779</v>
      </c>
      <c r="D65" s="78"/>
    </row>
    <row r="66" spans="1:4" x14ac:dyDescent="0.25">
      <c r="A66" s="75">
        <f t="shared" si="1"/>
        <v>50</v>
      </c>
      <c r="B66" s="76" t="s">
        <v>144</v>
      </c>
      <c r="C66" s="77">
        <v>0.77916666666666667</v>
      </c>
      <c r="D66" s="78"/>
    </row>
    <row r="67" spans="1:4" x14ac:dyDescent="0.25">
      <c r="A67" s="75">
        <f t="shared" si="1"/>
        <v>51</v>
      </c>
      <c r="B67" s="76" t="s">
        <v>145</v>
      </c>
      <c r="C67" s="77">
        <v>0.79722222222222217</v>
      </c>
      <c r="D67" s="78"/>
    </row>
    <row r="68" spans="1:4" x14ac:dyDescent="0.25">
      <c r="A68" s="75">
        <f t="shared" si="1"/>
        <v>52</v>
      </c>
      <c r="B68" s="76" t="s">
        <v>146</v>
      </c>
      <c r="C68" s="77">
        <v>0.80208333333333337</v>
      </c>
      <c r="D68" s="78"/>
    </row>
    <row r="69" spans="1:4" x14ac:dyDescent="0.25">
      <c r="A69" s="75">
        <f t="shared" si="1"/>
        <v>53</v>
      </c>
      <c r="B69" s="76" t="s">
        <v>147</v>
      </c>
      <c r="C69" s="77">
        <v>0.8041666666666667</v>
      </c>
      <c r="D69" s="78"/>
    </row>
    <row r="70" spans="1:4" x14ac:dyDescent="0.25">
      <c r="A70" s="75">
        <f t="shared" si="1"/>
        <v>54</v>
      </c>
      <c r="B70" s="76" t="s">
        <v>148</v>
      </c>
      <c r="C70" s="77">
        <v>0.81111111111111101</v>
      </c>
      <c r="D70" s="78"/>
    </row>
    <row r="71" spans="1:4" x14ac:dyDescent="0.25">
      <c r="A71" s="75">
        <f t="shared" si="1"/>
        <v>55</v>
      </c>
      <c r="B71" s="76" t="s">
        <v>149</v>
      </c>
      <c r="C71" s="77">
        <v>0.81319444444444444</v>
      </c>
      <c r="D71" s="78"/>
    </row>
    <row r="72" spans="1:4" x14ac:dyDescent="0.25">
      <c r="A72" s="75">
        <f t="shared" si="1"/>
        <v>56</v>
      </c>
      <c r="B72" s="76" t="s">
        <v>150</v>
      </c>
      <c r="C72" s="77">
        <v>0.82152777777777775</v>
      </c>
      <c r="D72" s="78"/>
    </row>
    <row r="73" spans="1:4" x14ac:dyDescent="0.25">
      <c r="A73" s="75">
        <f t="shared" si="1"/>
        <v>57</v>
      </c>
      <c r="B73" s="76" t="s">
        <v>151</v>
      </c>
      <c r="C73" s="77">
        <v>0.82291666666666663</v>
      </c>
      <c r="D73" s="78"/>
    </row>
    <row r="74" spans="1:4" x14ac:dyDescent="0.25">
      <c r="A74" s="75">
        <f t="shared" si="1"/>
        <v>58</v>
      </c>
      <c r="B74" s="76" t="s">
        <v>152</v>
      </c>
      <c r="C74" s="77">
        <v>0.82430555555555562</v>
      </c>
      <c r="D74" s="78"/>
    </row>
    <row r="75" spans="1:4" x14ac:dyDescent="0.25">
      <c r="A75" s="75">
        <f t="shared" si="1"/>
        <v>59</v>
      </c>
      <c r="B75" s="76" t="s">
        <v>153</v>
      </c>
      <c r="C75" s="77">
        <v>0.82847222222222217</v>
      </c>
      <c r="D75" s="78"/>
    </row>
    <row r="76" spans="1:4" x14ac:dyDescent="0.25">
      <c r="A76" s="75">
        <f t="shared" si="1"/>
        <v>60</v>
      </c>
      <c r="B76" s="76" t="s">
        <v>154</v>
      </c>
      <c r="C76" s="77">
        <v>0.82916666666666661</v>
      </c>
      <c r="D76" s="78"/>
    </row>
    <row r="77" spans="1:4" x14ac:dyDescent="0.25">
      <c r="A77" s="75">
        <f t="shared" si="1"/>
        <v>61</v>
      </c>
      <c r="B77" s="76" t="s">
        <v>155</v>
      </c>
      <c r="C77" s="77">
        <v>0.83125000000000004</v>
      </c>
      <c r="D77" s="78"/>
    </row>
    <row r="78" spans="1:4" x14ac:dyDescent="0.25">
      <c r="A78" s="75">
        <f t="shared" si="1"/>
        <v>62</v>
      </c>
      <c r="B78" s="76" t="s">
        <v>156</v>
      </c>
      <c r="C78" s="77">
        <v>0.83611111111111114</v>
      </c>
      <c r="D78" s="78"/>
    </row>
    <row r="79" spans="1:4" x14ac:dyDescent="0.25">
      <c r="A79" s="75">
        <f t="shared" si="1"/>
        <v>63</v>
      </c>
      <c r="B79" s="76" t="s">
        <v>157</v>
      </c>
      <c r="C79" s="77">
        <v>0.83750000000000002</v>
      </c>
      <c r="D79" s="78"/>
    </row>
    <row r="80" spans="1:4" x14ac:dyDescent="0.25">
      <c r="A80" s="75">
        <f t="shared" si="1"/>
        <v>64</v>
      </c>
      <c r="B80" s="76" t="s">
        <v>158</v>
      </c>
      <c r="C80" s="77">
        <v>0.83819444444444446</v>
      </c>
      <c r="D80" s="78"/>
    </row>
    <row r="81" spans="1:4" x14ac:dyDescent="0.25">
      <c r="A81" s="75">
        <f t="shared" si="1"/>
        <v>65</v>
      </c>
      <c r="B81" s="76" t="s">
        <v>159</v>
      </c>
      <c r="C81" s="77">
        <v>0.84375</v>
      </c>
      <c r="D81" s="78"/>
    </row>
    <row r="82" spans="1:4" x14ac:dyDescent="0.25">
      <c r="A82" s="75">
        <f t="shared" ref="A82:A113" si="2">A81+1</f>
        <v>66</v>
      </c>
      <c r="B82" s="76" t="s">
        <v>160</v>
      </c>
      <c r="C82" s="77">
        <v>0.84652777777777777</v>
      </c>
      <c r="D82" s="78"/>
    </row>
    <row r="83" spans="1:4" x14ac:dyDescent="0.25">
      <c r="A83" s="75">
        <f t="shared" si="2"/>
        <v>67</v>
      </c>
      <c r="B83" s="76" t="s">
        <v>161</v>
      </c>
      <c r="C83" s="77">
        <v>0.85624999999999996</v>
      </c>
      <c r="D83" s="78"/>
    </row>
    <row r="84" spans="1:4" x14ac:dyDescent="0.25">
      <c r="A84" s="75">
        <f t="shared" si="2"/>
        <v>68</v>
      </c>
      <c r="B84" s="76" t="s">
        <v>162</v>
      </c>
      <c r="C84" s="77">
        <v>0.85833333333333339</v>
      </c>
      <c r="D84" s="78"/>
    </row>
    <row r="85" spans="1:4" x14ac:dyDescent="0.25">
      <c r="A85" s="75">
        <f t="shared" si="2"/>
        <v>69</v>
      </c>
      <c r="B85" s="76" t="s">
        <v>163</v>
      </c>
      <c r="C85" s="77">
        <v>0.85972222222222217</v>
      </c>
      <c r="D85" s="78"/>
    </row>
    <row r="86" spans="1:4" x14ac:dyDescent="0.25">
      <c r="A86" s="75">
        <f t="shared" si="2"/>
        <v>70</v>
      </c>
      <c r="B86" s="76" t="s">
        <v>164</v>
      </c>
      <c r="C86" s="77">
        <v>0.86319444444444438</v>
      </c>
      <c r="D86" s="78"/>
    </row>
    <row r="87" spans="1:4" x14ac:dyDescent="0.25">
      <c r="A87" s="75">
        <f t="shared" si="2"/>
        <v>71</v>
      </c>
      <c r="B87" s="76" t="s">
        <v>165</v>
      </c>
      <c r="C87" s="77">
        <v>0.86388888888888893</v>
      </c>
      <c r="D87" s="78"/>
    </row>
    <row r="88" spans="1:4" x14ac:dyDescent="0.25">
      <c r="A88" s="75">
        <f t="shared" si="2"/>
        <v>72</v>
      </c>
      <c r="B88" s="76" t="s">
        <v>166</v>
      </c>
      <c r="C88" s="77">
        <v>0.86597222222222225</v>
      </c>
      <c r="D88" s="78"/>
    </row>
    <row r="89" spans="1:4" x14ac:dyDescent="0.25">
      <c r="A89" s="75">
        <f t="shared" si="2"/>
        <v>73</v>
      </c>
      <c r="B89" s="76" t="s">
        <v>167</v>
      </c>
      <c r="C89" s="77">
        <v>0.86805555555555547</v>
      </c>
      <c r="D89" s="78"/>
    </row>
    <row r="90" spans="1:4" x14ac:dyDescent="0.25">
      <c r="A90" s="75">
        <f t="shared" si="2"/>
        <v>74</v>
      </c>
      <c r="B90" s="76" t="s">
        <v>168</v>
      </c>
      <c r="C90" s="77">
        <v>0.87986111111111109</v>
      </c>
      <c r="D90" s="78"/>
    </row>
    <row r="91" spans="1:4" x14ac:dyDescent="0.25">
      <c r="A91" s="75">
        <f t="shared" si="2"/>
        <v>75</v>
      </c>
      <c r="B91" s="76" t="s">
        <v>169</v>
      </c>
      <c r="C91" s="77">
        <v>0.88124999999999998</v>
      </c>
      <c r="D91" s="78"/>
    </row>
    <row r="92" spans="1:4" x14ac:dyDescent="0.25">
      <c r="A92" s="75">
        <f t="shared" si="2"/>
        <v>76</v>
      </c>
      <c r="B92" s="76" t="s">
        <v>170</v>
      </c>
      <c r="C92" s="77">
        <v>0.8881944444444444</v>
      </c>
      <c r="D92" s="78"/>
    </row>
    <row r="93" spans="1:4" x14ac:dyDescent="0.25">
      <c r="A93" s="75">
        <f t="shared" si="2"/>
        <v>77</v>
      </c>
      <c r="B93" s="76" t="s">
        <v>171</v>
      </c>
      <c r="C93" s="77">
        <v>0.89375000000000004</v>
      </c>
      <c r="D93" s="78"/>
    </row>
    <row r="94" spans="1:4" x14ac:dyDescent="0.25">
      <c r="A94" s="75">
        <f t="shared" si="2"/>
        <v>78</v>
      </c>
      <c r="B94" s="76" t="s">
        <v>172</v>
      </c>
      <c r="C94" s="77">
        <v>0.89513888888888893</v>
      </c>
      <c r="D94" s="78"/>
    </row>
    <row r="95" spans="1:4" x14ac:dyDescent="0.25">
      <c r="A95" s="75">
        <f t="shared" si="2"/>
        <v>79</v>
      </c>
      <c r="B95" s="76" t="s">
        <v>173</v>
      </c>
      <c r="C95" s="77">
        <v>0.89583333333333337</v>
      </c>
      <c r="D95" s="78"/>
    </row>
    <row r="96" spans="1:4" x14ac:dyDescent="0.25">
      <c r="A96" s="75">
        <f t="shared" si="2"/>
        <v>80</v>
      </c>
      <c r="B96" s="76" t="s">
        <v>174</v>
      </c>
      <c r="C96" s="77">
        <v>0.89930555555555547</v>
      </c>
      <c r="D96" s="78"/>
    </row>
    <row r="97" spans="1:4" x14ac:dyDescent="0.25">
      <c r="A97" s="75">
        <f t="shared" si="2"/>
        <v>81</v>
      </c>
      <c r="B97" s="76" t="s">
        <v>175</v>
      </c>
      <c r="C97" s="77">
        <v>0.90138888888888891</v>
      </c>
      <c r="D97" s="78"/>
    </row>
    <row r="98" spans="1:4" x14ac:dyDescent="0.25">
      <c r="A98" s="75">
        <f t="shared" si="2"/>
        <v>82</v>
      </c>
      <c r="B98" s="76" t="s">
        <v>176</v>
      </c>
      <c r="C98" s="77">
        <v>0.90486111111111101</v>
      </c>
      <c r="D98" s="78"/>
    </row>
    <row r="99" spans="1:4" x14ac:dyDescent="0.25">
      <c r="A99" s="75">
        <f t="shared" si="2"/>
        <v>83</v>
      </c>
      <c r="B99" s="76" t="s">
        <v>177</v>
      </c>
      <c r="C99" s="77">
        <v>0.90972222222222221</v>
      </c>
      <c r="D99" s="78"/>
    </row>
    <row r="100" spans="1:4" x14ac:dyDescent="0.25">
      <c r="A100" s="75">
        <f t="shared" si="2"/>
        <v>84</v>
      </c>
      <c r="B100" s="76" t="s">
        <v>178</v>
      </c>
      <c r="C100" s="77">
        <v>0.91111111111111109</v>
      </c>
      <c r="D100" s="78"/>
    </row>
    <row r="101" spans="1:4" x14ac:dyDescent="0.25">
      <c r="A101" s="75">
        <f t="shared" si="2"/>
        <v>85</v>
      </c>
      <c r="B101" s="76" t="s">
        <v>179</v>
      </c>
      <c r="C101" s="77">
        <v>0.93055555555555547</v>
      </c>
      <c r="D101" s="78"/>
    </row>
    <row r="102" spans="1:4" x14ac:dyDescent="0.25">
      <c r="A102" s="75">
        <f t="shared" si="2"/>
        <v>86</v>
      </c>
      <c r="B102" s="76" t="s">
        <v>180</v>
      </c>
      <c r="C102" s="77">
        <v>0.93194444444444446</v>
      </c>
      <c r="D102" s="78"/>
    </row>
    <row r="103" spans="1:4" x14ac:dyDescent="0.25">
      <c r="A103" s="75">
        <f t="shared" si="2"/>
        <v>87</v>
      </c>
      <c r="B103" s="76" t="s">
        <v>181</v>
      </c>
      <c r="C103" s="77">
        <v>0.93402777777777779</v>
      </c>
      <c r="D103" s="78"/>
    </row>
    <row r="104" spans="1:4" x14ac:dyDescent="0.25">
      <c r="A104" s="75">
        <f t="shared" si="2"/>
        <v>88</v>
      </c>
      <c r="B104" s="76" t="s">
        <v>182</v>
      </c>
      <c r="C104" s="77">
        <v>0.9375</v>
      </c>
      <c r="D104" s="78"/>
    </row>
    <row r="105" spans="1:4" x14ac:dyDescent="0.25">
      <c r="A105" s="75">
        <f t="shared" si="2"/>
        <v>89</v>
      </c>
      <c r="B105" s="76" t="s">
        <v>183</v>
      </c>
      <c r="C105" s="77">
        <v>0.94097222222222221</v>
      </c>
      <c r="D105" s="78"/>
    </row>
    <row r="106" spans="1:4" x14ac:dyDescent="0.25">
      <c r="A106" s="75">
        <f t="shared" si="2"/>
        <v>90</v>
      </c>
      <c r="B106" s="76" t="s">
        <v>184</v>
      </c>
      <c r="C106" s="77">
        <v>0.94236111111111109</v>
      </c>
      <c r="D106" s="78"/>
    </row>
    <row r="107" spans="1:4" x14ac:dyDescent="0.25">
      <c r="A107" s="75">
        <f t="shared" si="2"/>
        <v>91</v>
      </c>
      <c r="B107" s="76" t="s">
        <v>185</v>
      </c>
      <c r="C107" s="77">
        <v>0.95486111111111116</v>
      </c>
      <c r="D107" s="78"/>
    </row>
    <row r="108" spans="1:4" x14ac:dyDescent="0.25">
      <c r="A108" s="75">
        <f t="shared" si="2"/>
        <v>92</v>
      </c>
      <c r="B108" s="76" t="s">
        <v>186</v>
      </c>
      <c r="C108" s="77">
        <v>0.95625000000000004</v>
      </c>
      <c r="D108" s="78"/>
    </row>
    <row r="109" spans="1:4" x14ac:dyDescent="0.25">
      <c r="A109" s="75">
        <f t="shared" si="2"/>
        <v>93</v>
      </c>
      <c r="B109" s="76" t="s">
        <v>187</v>
      </c>
      <c r="C109" s="77">
        <v>0.95833333333333337</v>
      </c>
      <c r="D109" s="78"/>
    </row>
    <row r="110" spans="1:4" x14ac:dyDescent="0.25">
      <c r="A110" s="75">
        <f t="shared" si="2"/>
        <v>94</v>
      </c>
      <c r="B110" s="76" t="s">
        <v>188</v>
      </c>
      <c r="C110" s="77">
        <v>0.96180555555555547</v>
      </c>
      <c r="D110" s="78"/>
    </row>
    <row r="111" spans="1:4" x14ac:dyDescent="0.25">
      <c r="A111" s="75">
        <f t="shared" si="2"/>
        <v>95</v>
      </c>
      <c r="B111" s="76" t="s">
        <v>189</v>
      </c>
      <c r="C111" s="77">
        <v>0.96458333333333324</v>
      </c>
      <c r="D111" s="78"/>
    </row>
    <row r="112" spans="1:4" x14ac:dyDescent="0.25">
      <c r="A112" s="75">
        <f t="shared" si="2"/>
        <v>96</v>
      </c>
      <c r="B112" s="76" t="s">
        <v>190</v>
      </c>
      <c r="C112" s="77">
        <v>0.96805555555555556</v>
      </c>
      <c r="D112" s="78"/>
    </row>
    <row r="113" spans="1:4" x14ac:dyDescent="0.25">
      <c r="A113" s="75">
        <f t="shared" si="2"/>
        <v>97</v>
      </c>
      <c r="B113" s="76" t="s">
        <v>191</v>
      </c>
      <c r="C113" s="77">
        <v>0.97152777777777777</v>
      </c>
      <c r="D113" s="78"/>
    </row>
    <row r="114" spans="1:4" x14ac:dyDescent="0.25">
      <c r="A114" s="75">
        <f t="shared" ref="A114:A146" si="3">A113+1</f>
        <v>98</v>
      </c>
      <c r="B114" s="76" t="s">
        <v>192</v>
      </c>
      <c r="C114" s="77">
        <v>0.97291666666666676</v>
      </c>
      <c r="D114" s="78"/>
    </row>
    <row r="115" spans="1:4" x14ac:dyDescent="0.25">
      <c r="A115" s="75">
        <f t="shared" si="3"/>
        <v>99</v>
      </c>
      <c r="B115" s="76" t="s">
        <v>193</v>
      </c>
      <c r="C115" s="77">
        <v>0.97916666666666663</v>
      </c>
      <c r="D115" s="78"/>
    </row>
    <row r="116" spans="1:4" x14ac:dyDescent="0.25">
      <c r="A116" s="75">
        <f t="shared" si="3"/>
        <v>100</v>
      </c>
      <c r="B116" s="76" t="s">
        <v>194</v>
      </c>
      <c r="C116" s="77">
        <v>0.98055555555555562</v>
      </c>
      <c r="D116" s="78"/>
    </row>
    <row r="117" spans="1:4" x14ac:dyDescent="0.25">
      <c r="A117" s="75">
        <f t="shared" si="3"/>
        <v>101</v>
      </c>
      <c r="B117" s="76" t="s">
        <v>195</v>
      </c>
      <c r="C117" s="77">
        <v>0.98611111111111116</v>
      </c>
      <c r="D117" s="78"/>
    </row>
    <row r="118" spans="1:4" x14ac:dyDescent="0.25">
      <c r="A118" s="75">
        <f t="shared" si="3"/>
        <v>102</v>
      </c>
      <c r="B118" s="76" t="s">
        <v>196</v>
      </c>
      <c r="C118" s="77">
        <v>0.99305555555555547</v>
      </c>
      <c r="D118" s="78"/>
    </row>
    <row r="119" spans="1:4" x14ac:dyDescent="0.25">
      <c r="A119" s="75">
        <f t="shared" si="3"/>
        <v>103</v>
      </c>
      <c r="B119" s="76" t="s">
        <v>197</v>
      </c>
      <c r="C119" s="77">
        <v>0.99930555555555556</v>
      </c>
      <c r="D119" s="78"/>
    </row>
    <row r="120" spans="1:4" x14ac:dyDescent="0.25">
      <c r="A120" s="75">
        <f t="shared" si="3"/>
        <v>104</v>
      </c>
      <c r="B120" s="76"/>
      <c r="C120" s="77"/>
      <c r="D120" s="78"/>
    </row>
    <row r="121" spans="1:4" x14ac:dyDescent="0.25">
      <c r="A121" s="75">
        <f t="shared" si="3"/>
        <v>105</v>
      </c>
      <c r="B121" s="76"/>
      <c r="C121" s="77"/>
      <c r="D121" s="78"/>
    </row>
    <row r="122" spans="1:4" x14ac:dyDescent="0.25">
      <c r="A122" s="75">
        <f t="shared" si="3"/>
        <v>106</v>
      </c>
      <c r="B122" s="76"/>
      <c r="C122" s="77"/>
      <c r="D122" s="78"/>
    </row>
    <row r="123" spans="1:4" x14ac:dyDescent="0.25">
      <c r="A123" s="75">
        <f t="shared" si="3"/>
        <v>107</v>
      </c>
      <c r="B123" s="76"/>
      <c r="C123" s="77"/>
      <c r="D123" s="78"/>
    </row>
    <row r="124" spans="1:4" x14ac:dyDescent="0.25">
      <c r="A124" s="75">
        <f t="shared" si="3"/>
        <v>108</v>
      </c>
      <c r="B124" s="76"/>
      <c r="C124" s="77"/>
      <c r="D124" s="78"/>
    </row>
    <row r="125" spans="1:4" x14ac:dyDescent="0.25">
      <c r="A125" s="75">
        <f t="shared" si="3"/>
        <v>109</v>
      </c>
      <c r="B125" s="76"/>
      <c r="C125" s="77"/>
      <c r="D125" s="78"/>
    </row>
    <row r="126" spans="1:4" x14ac:dyDescent="0.25">
      <c r="A126" s="75">
        <f t="shared" si="3"/>
        <v>110</v>
      </c>
      <c r="B126" s="76"/>
      <c r="C126" s="77"/>
      <c r="D126" s="78"/>
    </row>
    <row r="127" spans="1:4" x14ac:dyDescent="0.25">
      <c r="A127" s="75">
        <f t="shared" si="3"/>
        <v>111</v>
      </c>
      <c r="B127" s="76"/>
      <c r="C127" s="77"/>
      <c r="D127" s="78"/>
    </row>
    <row r="128" spans="1:4" x14ac:dyDescent="0.25">
      <c r="A128" s="75">
        <f t="shared" si="3"/>
        <v>112</v>
      </c>
      <c r="B128" s="76"/>
      <c r="C128" s="77"/>
      <c r="D128" s="78"/>
    </row>
    <row r="129" spans="1:4" x14ac:dyDescent="0.25">
      <c r="A129" s="75">
        <f t="shared" si="3"/>
        <v>113</v>
      </c>
      <c r="B129" s="76"/>
      <c r="C129" s="77"/>
      <c r="D129" s="78"/>
    </row>
    <row r="130" spans="1:4" x14ac:dyDescent="0.25">
      <c r="A130" s="75">
        <f t="shared" si="3"/>
        <v>114</v>
      </c>
      <c r="B130" s="76"/>
      <c r="C130" s="77"/>
      <c r="D130" s="78"/>
    </row>
    <row r="131" spans="1:4" x14ac:dyDescent="0.25">
      <c r="A131" s="75">
        <f t="shared" si="3"/>
        <v>115</v>
      </c>
      <c r="B131" s="76"/>
      <c r="C131" s="77"/>
      <c r="D131" s="78"/>
    </row>
    <row r="132" spans="1:4" x14ac:dyDescent="0.25">
      <c r="A132" s="75">
        <f t="shared" si="3"/>
        <v>116</v>
      </c>
      <c r="B132" s="76"/>
      <c r="C132" s="77"/>
      <c r="D132" s="78"/>
    </row>
    <row r="133" spans="1:4" x14ac:dyDescent="0.25">
      <c r="A133" s="75">
        <f>A131+1</f>
        <v>116</v>
      </c>
      <c r="B133" s="76"/>
      <c r="C133" s="77"/>
      <c r="D133" s="78"/>
    </row>
    <row r="134" spans="1:4" x14ac:dyDescent="0.25">
      <c r="A134" s="75">
        <f>A132+1</f>
        <v>117</v>
      </c>
      <c r="B134" s="76"/>
      <c r="C134" s="77"/>
      <c r="D134" s="78"/>
    </row>
    <row r="135" spans="1:4" x14ac:dyDescent="0.25">
      <c r="A135" s="75">
        <f>A134+1</f>
        <v>118</v>
      </c>
      <c r="B135" s="76"/>
      <c r="C135" s="77"/>
      <c r="D135" s="78"/>
    </row>
    <row r="136" spans="1:4" x14ac:dyDescent="0.25">
      <c r="A136" s="75">
        <f t="shared" si="3"/>
        <v>119</v>
      </c>
      <c r="B136" s="76"/>
      <c r="C136" s="77"/>
      <c r="D136" s="78"/>
    </row>
    <row r="137" spans="1:4" x14ac:dyDescent="0.25">
      <c r="A137" s="75">
        <f t="shared" si="3"/>
        <v>120</v>
      </c>
      <c r="B137" s="76"/>
      <c r="C137" s="77"/>
      <c r="D137" s="78"/>
    </row>
    <row r="138" spans="1:4" x14ac:dyDescent="0.25">
      <c r="A138" s="75">
        <f t="shared" si="3"/>
        <v>121</v>
      </c>
      <c r="B138" s="76"/>
      <c r="C138" s="77"/>
      <c r="D138" s="78"/>
    </row>
    <row r="139" spans="1:4" x14ac:dyDescent="0.25">
      <c r="A139" s="75">
        <f t="shared" si="3"/>
        <v>122</v>
      </c>
      <c r="B139" s="76"/>
      <c r="C139" s="77"/>
      <c r="D139" s="78"/>
    </row>
    <row r="140" spans="1:4" x14ac:dyDescent="0.25">
      <c r="A140" s="75">
        <f t="shared" si="3"/>
        <v>123</v>
      </c>
      <c r="B140" s="76"/>
      <c r="C140" s="77"/>
      <c r="D140" s="78"/>
    </row>
    <row r="141" spans="1:4" x14ac:dyDescent="0.25">
      <c r="A141" s="75">
        <f t="shared" si="3"/>
        <v>124</v>
      </c>
      <c r="B141" s="76"/>
      <c r="C141" s="77"/>
      <c r="D141" s="78"/>
    </row>
    <row r="142" spans="1:4" x14ac:dyDescent="0.25">
      <c r="A142" s="75">
        <f t="shared" si="3"/>
        <v>125</v>
      </c>
      <c r="B142" s="76"/>
      <c r="C142" s="77"/>
      <c r="D142" s="78"/>
    </row>
    <row r="143" spans="1:4" x14ac:dyDescent="0.25">
      <c r="A143" s="75">
        <f t="shared" si="3"/>
        <v>126</v>
      </c>
      <c r="B143" s="76"/>
      <c r="C143" s="77"/>
      <c r="D143" s="78"/>
    </row>
    <row r="144" spans="1:4" x14ac:dyDescent="0.25">
      <c r="A144" s="75">
        <f t="shared" si="3"/>
        <v>127</v>
      </c>
      <c r="B144" s="76"/>
      <c r="C144" s="77"/>
      <c r="D144" s="78"/>
    </row>
    <row r="145" spans="1:4" x14ac:dyDescent="0.25">
      <c r="A145" s="75">
        <f t="shared" si="3"/>
        <v>128</v>
      </c>
      <c r="B145" s="76"/>
      <c r="C145" s="77"/>
      <c r="D145" s="78"/>
    </row>
    <row r="146" spans="1:4" x14ac:dyDescent="0.25">
      <c r="A146" s="75">
        <f t="shared" si="3"/>
        <v>129</v>
      </c>
      <c r="B146" s="76"/>
      <c r="C146" s="77"/>
      <c r="D146" s="78"/>
    </row>
    <row r="147" spans="1:4" x14ac:dyDescent="0.25">
      <c r="A147" s="75">
        <f t="shared" ref="A147:A178" si="4">A146+1</f>
        <v>130</v>
      </c>
      <c r="B147" s="76"/>
      <c r="C147" s="77"/>
      <c r="D147" s="78"/>
    </row>
    <row r="148" spans="1:4" x14ac:dyDescent="0.25">
      <c r="A148" s="75">
        <f t="shared" si="4"/>
        <v>131</v>
      </c>
      <c r="B148" s="76"/>
      <c r="C148" s="77"/>
      <c r="D148" s="78"/>
    </row>
    <row r="149" spans="1:4" x14ac:dyDescent="0.25">
      <c r="A149" s="75">
        <f t="shared" si="4"/>
        <v>132</v>
      </c>
      <c r="B149" s="76"/>
      <c r="C149" s="77"/>
      <c r="D149" s="78"/>
    </row>
    <row r="150" spans="1:4" x14ac:dyDescent="0.25">
      <c r="A150" s="75">
        <f t="shared" si="4"/>
        <v>133</v>
      </c>
      <c r="B150" s="76"/>
      <c r="C150" s="77"/>
      <c r="D150" s="78"/>
    </row>
    <row r="151" spans="1:4" x14ac:dyDescent="0.25">
      <c r="A151" s="75">
        <f t="shared" si="4"/>
        <v>134</v>
      </c>
      <c r="B151" s="76"/>
      <c r="C151" s="77"/>
      <c r="D151" s="78"/>
    </row>
    <row r="152" spans="1:4" x14ac:dyDescent="0.25">
      <c r="A152" s="75">
        <f t="shared" si="4"/>
        <v>135</v>
      </c>
      <c r="B152" s="76"/>
      <c r="C152" s="77"/>
      <c r="D152" s="78"/>
    </row>
    <row r="153" spans="1:4" x14ac:dyDescent="0.25">
      <c r="A153" s="75">
        <f t="shared" si="4"/>
        <v>136</v>
      </c>
      <c r="B153" s="76"/>
      <c r="C153" s="77"/>
      <c r="D153" s="78"/>
    </row>
    <row r="154" spans="1:4" x14ac:dyDescent="0.25">
      <c r="A154" s="75">
        <f t="shared" si="4"/>
        <v>137</v>
      </c>
      <c r="B154" s="76"/>
      <c r="C154" s="77"/>
      <c r="D154" s="78"/>
    </row>
    <row r="155" spans="1:4" x14ac:dyDescent="0.25">
      <c r="A155" s="75">
        <f t="shared" si="4"/>
        <v>138</v>
      </c>
      <c r="B155" s="76"/>
      <c r="C155" s="77"/>
      <c r="D155" s="78"/>
    </row>
    <row r="156" spans="1:4" x14ac:dyDescent="0.25">
      <c r="A156" s="75">
        <f t="shared" si="4"/>
        <v>139</v>
      </c>
      <c r="B156" s="76"/>
      <c r="C156" s="77"/>
      <c r="D156" s="78"/>
    </row>
    <row r="157" spans="1:4" x14ac:dyDescent="0.25">
      <c r="A157" s="75">
        <f t="shared" si="4"/>
        <v>140</v>
      </c>
      <c r="B157" s="76"/>
      <c r="C157" s="77"/>
      <c r="D157" s="78"/>
    </row>
    <row r="158" spans="1:4" x14ac:dyDescent="0.25">
      <c r="A158" s="75">
        <f t="shared" si="4"/>
        <v>141</v>
      </c>
      <c r="B158" s="76"/>
      <c r="C158" s="77"/>
      <c r="D158" s="78"/>
    </row>
    <row r="159" spans="1:4" x14ac:dyDescent="0.25">
      <c r="A159" s="75">
        <f t="shared" si="4"/>
        <v>142</v>
      </c>
      <c r="B159" s="76"/>
      <c r="C159" s="77"/>
      <c r="D159" s="78"/>
    </row>
    <row r="160" spans="1:4" x14ac:dyDescent="0.25">
      <c r="A160" s="75">
        <f t="shared" si="4"/>
        <v>143</v>
      </c>
      <c r="B160" s="76"/>
      <c r="C160" s="77"/>
      <c r="D160" s="78"/>
    </row>
    <row r="161" spans="1:4" x14ac:dyDescent="0.25">
      <c r="A161" s="75">
        <f t="shared" si="4"/>
        <v>144</v>
      </c>
      <c r="B161" s="76"/>
      <c r="C161" s="77"/>
      <c r="D161" s="78"/>
    </row>
    <row r="162" spans="1:4" x14ac:dyDescent="0.25">
      <c r="A162" s="75">
        <f t="shared" si="4"/>
        <v>145</v>
      </c>
      <c r="B162" s="76"/>
      <c r="C162" s="77"/>
      <c r="D162" s="78"/>
    </row>
    <row r="163" spans="1:4" x14ac:dyDescent="0.25">
      <c r="A163" s="75">
        <f t="shared" si="4"/>
        <v>146</v>
      </c>
      <c r="B163" s="76"/>
      <c r="C163" s="77"/>
      <c r="D163" s="78"/>
    </row>
    <row r="164" spans="1:4" x14ac:dyDescent="0.25">
      <c r="A164" s="75">
        <f t="shared" si="4"/>
        <v>147</v>
      </c>
      <c r="B164" s="76"/>
      <c r="C164" s="77"/>
      <c r="D164" s="78"/>
    </row>
    <row r="165" spans="1:4" x14ac:dyDescent="0.25">
      <c r="A165" s="75">
        <f t="shared" si="4"/>
        <v>148</v>
      </c>
      <c r="B165" s="76"/>
      <c r="C165" s="77"/>
      <c r="D165" s="78"/>
    </row>
    <row r="166" spans="1:4" x14ac:dyDescent="0.25">
      <c r="A166" s="75">
        <f t="shared" si="4"/>
        <v>149</v>
      </c>
      <c r="B166" s="76"/>
      <c r="C166" s="77"/>
      <c r="D166" s="78"/>
    </row>
    <row r="167" spans="1:4" x14ac:dyDescent="0.25">
      <c r="A167" s="75">
        <f t="shared" si="4"/>
        <v>150</v>
      </c>
      <c r="B167" s="76"/>
      <c r="C167" s="77"/>
      <c r="D167" s="78"/>
    </row>
    <row r="168" spans="1:4" x14ac:dyDescent="0.25">
      <c r="A168" s="75">
        <f t="shared" si="4"/>
        <v>151</v>
      </c>
      <c r="B168" s="76"/>
      <c r="C168" s="77"/>
      <c r="D168" s="78"/>
    </row>
    <row r="169" spans="1:4" x14ac:dyDescent="0.25">
      <c r="A169" s="75">
        <f t="shared" si="4"/>
        <v>152</v>
      </c>
      <c r="B169" s="76"/>
      <c r="C169" s="77"/>
      <c r="D169" s="78"/>
    </row>
    <row r="170" spans="1:4" x14ac:dyDescent="0.25">
      <c r="A170" s="75">
        <f t="shared" si="4"/>
        <v>153</v>
      </c>
      <c r="B170" s="76"/>
      <c r="C170" s="77"/>
      <c r="D170" s="78"/>
    </row>
    <row r="171" spans="1:4" x14ac:dyDescent="0.25">
      <c r="A171" s="75">
        <f t="shared" si="4"/>
        <v>154</v>
      </c>
      <c r="B171" s="76"/>
      <c r="C171" s="77"/>
      <c r="D171" s="78"/>
    </row>
    <row r="172" spans="1:4" x14ac:dyDescent="0.25">
      <c r="A172" s="75">
        <f t="shared" si="4"/>
        <v>155</v>
      </c>
      <c r="B172" s="76"/>
      <c r="C172" s="77"/>
      <c r="D172" s="78"/>
    </row>
    <row r="173" spans="1:4" x14ac:dyDescent="0.25">
      <c r="A173" s="75">
        <f t="shared" si="4"/>
        <v>156</v>
      </c>
      <c r="B173" s="76"/>
      <c r="C173" s="77"/>
      <c r="D173" s="78"/>
    </row>
    <row r="174" spans="1:4" x14ac:dyDescent="0.25">
      <c r="A174" s="75">
        <f t="shared" si="4"/>
        <v>157</v>
      </c>
      <c r="B174" s="76"/>
      <c r="C174" s="77"/>
      <c r="D174" s="78"/>
    </row>
    <row r="175" spans="1:4" x14ac:dyDescent="0.25">
      <c r="A175" s="75">
        <f t="shared" si="4"/>
        <v>158</v>
      </c>
      <c r="B175" s="76"/>
      <c r="C175" s="77"/>
      <c r="D175" s="78"/>
    </row>
    <row r="176" spans="1:4" x14ac:dyDescent="0.25">
      <c r="A176" s="75">
        <f t="shared" si="4"/>
        <v>159</v>
      </c>
      <c r="B176" s="76"/>
      <c r="C176" s="77"/>
      <c r="D176" s="78"/>
    </row>
    <row r="177" spans="1:4" x14ac:dyDescent="0.25">
      <c r="A177" s="75">
        <f t="shared" si="4"/>
        <v>160</v>
      </c>
      <c r="B177" s="76"/>
      <c r="C177" s="77"/>
      <c r="D177" s="78"/>
    </row>
    <row r="178" spans="1:4" x14ac:dyDescent="0.25">
      <c r="A178" s="75">
        <f t="shared" si="4"/>
        <v>161</v>
      </c>
      <c r="B178" s="76"/>
      <c r="C178" s="77"/>
      <c r="D178" s="78"/>
    </row>
    <row r="179" spans="1:4" x14ac:dyDescent="0.25">
      <c r="A179" s="75">
        <f t="shared" ref="A179:A187" si="5">A178+1</f>
        <v>162</v>
      </c>
      <c r="B179" s="76"/>
      <c r="C179" s="77"/>
      <c r="D179" s="78"/>
    </row>
    <row r="180" spans="1:4" x14ac:dyDescent="0.25">
      <c r="A180" s="75">
        <f t="shared" si="5"/>
        <v>163</v>
      </c>
      <c r="B180" s="76"/>
      <c r="C180" s="77"/>
      <c r="D180" s="78"/>
    </row>
    <row r="181" spans="1:4" x14ac:dyDescent="0.25">
      <c r="A181" s="75">
        <f t="shared" si="5"/>
        <v>164</v>
      </c>
      <c r="B181" s="76"/>
      <c r="C181" s="77"/>
      <c r="D181" s="78"/>
    </row>
    <row r="182" spans="1:4" x14ac:dyDescent="0.25">
      <c r="A182" s="75">
        <f t="shared" si="5"/>
        <v>165</v>
      </c>
      <c r="B182" s="76"/>
      <c r="C182" s="77"/>
      <c r="D182" s="78"/>
    </row>
    <row r="183" spans="1:4" x14ac:dyDescent="0.25">
      <c r="A183" s="75">
        <f t="shared" si="5"/>
        <v>166</v>
      </c>
      <c r="B183" s="76"/>
      <c r="C183" s="77"/>
      <c r="D183" s="78"/>
    </row>
    <row r="184" spans="1:4" x14ac:dyDescent="0.25">
      <c r="A184" s="75">
        <f t="shared" si="5"/>
        <v>167</v>
      </c>
      <c r="B184" s="76"/>
      <c r="C184" s="77"/>
      <c r="D184" s="78"/>
    </row>
    <row r="185" spans="1:4" x14ac:dyDescent="0.25">
      <c r="A185" s="75">
        <f t="shared" si="5"/>
        <v>168</v>
      </c>
      <c r="B185" s="76"/>
      <c r="C185" s="77"/>
      <c r="D185" s="78"/>
    </row>
    <row r="186" spans="1:4" x14ac:dyDescent="0.25">
      <c r="A186" s="75">
        <f t="shared" si="5"/>
        <v>169</v>
      </c>
      <c r="B186" s="76"/>
      <c r="C186" s="77"/>
      <c r="D186" s="78"/>
    </row>
    <row r="187" spans="1:4" ht="13" thickBot="1" x14ac:dyDescent="0.3">
      <c r="A187" s="79">
        <f t="shared" si="5"/>
        <v>170</v>
      </c>
      <c r="B187" s="80"/>
      <c r="C187" s="81"/>
      <c r="D187" s="82"/>
    </row>
  </sheetData>
  <mergeCells count="9">
    <mergeCell ref="C2:D2"/>
    <mergeCell ref="C3:D3"/>
    <mergeCell ref="C4:D4"/>
    <mergeCell ref="C13:D13"/>
    <mergeCell ref="B9:D9"/>
    <mergeCell ref="C10:D10"/>
    <mergeCell ref="C11:D11"/>
    <mergeCell ref="C12:D12"/>
    <mergeCell ref="A6:D6"/>
  </mergeCells>
  <phoneticPr fontId="0" type="noConversion"/>
  <pageMargins left="0.75" right="0.75" top="1" bottom="1" header="0.5" footer="0.5"/>
  <pageSetup orientation="portrait" horizontalDpi="18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81"/>
  <sheetViews>
    <sheetView showGridLines="0" topLeftCell="C21" zoomScale="115" zoomScaleNormal="115" workbookViewId="0">
      <selection activeCell="K61" sqref="K61"/>
    </sheetView>
  </sheetViews>
  <sheetFormatPr defaultColWidth="9.1796875" defaultRowHeight="12.5" x14ac:dyDescent="0.25"/>
  <cols>
    <col min="1" max="1" width="3.7265625" style="6" customWidth="1"/>
    <col min="2" max="2" width="73.7265625" style="6" customWidth="1"/>
    <col min="3" max="3" width="8.7265625" style="6" customWidth="1"/>
    <col min="4" max="4" width="12.81640625" style="6" customWidth="1"/>
    <col min="5" max="5" width="8.54296875" style="6" bestFit="1" customWidth="1"/>
    <col min="6" max="6" width="5.7265625" style="6" customWidth="1"/>
    <col min="7" max="7" width="0.54296875" style="6" customWidth="1"/>
    <col min="8" max="8" width="2.7265625" style="6" customWidth="1"/>
    <col min="9" max="9" width="7.7265625" style="6" customWidth="1"/>
    <col min="10" max="10" width="39.7265625" style="6" customWidth="1"/>
    <col min="11" max="11" width="9.7265625" style="6" customWidth="1"/>
    <col min="12" max="12" width="14.453125" style="6" customWidth="1"/>
    <col min="13" max="13" width="3.36328125" customWidth="1"/>
    <col min="14" max="16" width="14.453125" customWidth="1"/>
    <col min="17" max="18" width="9.1796875" style="6"/>
    <col min="19" max="19" width="36.26953125" style="6" bestFit="1" customWidth="1"/>
    <col min="20" max="20" width="32" style="6" customWidth="1"/>
    <col min="21" max="16384" width="9.1796875" style="6"/>
  </cols>
  <sheetData>
    <row r="1" spans="1:28" ht="13.5" thickBot="1" x14ac:dyDescent="0.35">
      <c r="A1" s="211" t="s">
        <v>19</v>
      </c>
      <c r="B1" s="212"/>
      <c r="C1" s="212"/>
      <c r="D1" s="212"/>
      <c r="E1" s="212"/>
      <c r="F1" s="212"/>
      <c r="G1" s="212"/>
      <c r="H1" s="212"/>
      <c r="I1" s="212"/>
      <c r="J1" s="212"/>
      <c r="K1" s="212"/>
      <c r="L1" s="213"/>
    </row>
    <row r="2" spans="1:28" x14ac:dyDescent="0.25">
      <c r="M2" s="6"/>
      <c r="N2" s="6"/>
      <c r="O2" s="6"/>
      <c r="P2" s="6"/>
      <c r="AA2" s="179" t="s">
        <v>214</v>
      </c>
      <c r="AB2" s="179" t="s">
        <v>214</v>
      </c>
    </row>
    <row r="3" spans="1:28" x14ac:dyDescent="0.25">
      <c r="B3" s="180" t="s">
        <v>215</v>
      </c>
      <c r="C3" s="221" t="s">
        <v>216</v>
      </c>
      <c r="D3" s="222"/>
      <c r="I3" s="223" t="s">
        <v>224</v>
      </c>
      <c r="J3" s="224"/>
      <c r="K3" s="221" t="s">
        <v>217</v>
      </c>
      <c r="L3" s="222"/>
      <c r="M3" s="6"/>
      <c r="N3" s="6"/>
      <c r="O3" s="6"/>
      <c r="P3" s="6"/>
    </row>
    <row r="4" spans="1:28" x14ac:dyDescent="0.25">
      <c r="B4" s="180" t="s">
        <v>218</v>
      </c>
      <c r="C4" s="221" t="s">
        <v>38</v>
      </c>
      <c r="D4" s="222"/>
      <c r="I4" s="223" t="s">
        <v>219</v>
      </c>
      <c r="J4" s="224"/>
      <c r="K4" s="221" t="s">
        <v>220</v>
      </c>
      <c r="L4" s="222"/>
      <c r="M4" s="6"/>
      <c r="N4" s="6"/>
      <c r="O4" s="6"/>
      <c r="P4" s="6"/>
    </row>
    <row r="5" spans="1:28" x14ac:dyDescent="0.25">
      <c r="M5" s="6"/>
      <c r="N5" s="6"/>
      <c r="O5" s="6"/>
      <c r="P5" s="6"/>
    </row>
    <row r="6" spans="1:28" ht="13" thickBot="1" x14ac:dyDescent="0.3"/>
    <row r="7" spans="1:28" ht="15" x14ac:dyDescent="0.3">
      <c r="A7" s="1"/>
      <c r="B7" s="2" t="str">
        <f>Timesheet!B7</f>
        <v xml:space="preserve">Reactor Operator </v>
      </c>
      <c r="C7" s="3" t="str">
        <f>Timesheet!C7</f>
        <v>(Function of observed person)</v>
      </c>
      <c r="D7" s="4"/>
      <c r="E7" s="4"/>
      <c r="F7" s="5"/>
      <c r="I7" s="1"/>
      <c r="J7" s="2" t="str">
        <f>B7</f>
        <v xml:space="preserve">Reactor Operator </v>
      </c>
      <c r="K7" s="3" t="str">
        <f>C7</f>
        <v>(Function of observed person)</v>
      </c>
      <c r="L7" s="5"/>
    </row>
    <row r="8" spans="1:28" ht="13" x14ac:dyDescent="0.3">
      <c r="A8" s="7"/>
      <c r="B8" s="8">
        <f>Timesheet!B8</f>
        <v>43376</v>
      </c>
      <c r="C8" s="9" t="str">
        <f>Timesheet!C8</f>
        <v>(Date)</v>
      </c>
      <c r="F8" s="10"/>
      <c r="I8" s="7"/>
      <c r="J8" s="11">
        <f>B8</f>
        <v>43376</v>
      </c>
      <c r="K8" s="9" t="str">
        <f>C8</f>
        <v>(Date)</v>
      </c>
      <c r="L8" s="10"/>
    </row>
    <row r="9" spans="1:28" ht="13.5" thickBot="1" x14ac:dyDescent="0.35">
      <c r="A9" s="12"/>
      <c r="B9" s="13"/>
      <c r="C9" s="14"/>
      <c r="D9" s="15"/>
      <c r="E9" s="15"/>
      <c r="F9" s="16"/>
      <c r="I9" s="7"/>
      <c r="J9" s="17"/>
      <c r="L9" s="10"/>
    </row>
    <row r="10" spans="1:28" ht="15" x14ac:dyDescent="0.3">
      <c r="A10" s="18"/>
      <c r="B10" s="19" t="str">
        <f>+Timesheet!B15</f>
        <v>Description of the</v>
      </c>
      <c r="C10" s="19" t="s">
        <v>12</v>
      </c>
      <c r="D10" s="19" t="s">
        <v>14</v>
      </c>
      <c r="E10" s="219" t="s">
        <v>2</v>
      </c>
      <c r="F10" s="220"/>
      <c r="G10" s="21"/>
      <c r="I10" s="22"/>
      <c r="J10" s="23" t="s">
        <v>15</v>
      </c>
      <c r="K10" s="24" t="s">
        <v>14</v>
      </c>
      <c r="L10" s="95" t="s">
        <v>32</v>
      </c>
    </row>
    <row r="11" spans="1:28" ht="15.5" thickBot="1" x14ac:dyDescent="0.35">
      <c r="A11" s="18"/>
      <c r="B11" s="26" t="str">
        <f>+Timesheet!B16</f>
        <v>Activities</v>
      </c>
      <c r="C11" s="26" t="s">
        <v>13</v>
      </c>
      <c r="D11" s="20"/>
      <c r="E11" s="27" t="s">
        <v>0</v>
      </c>
      <c r="F11" s="27" t="s">
        <v>3</v>
      </c>
      <c r="G11" s="28"/>
      <c r="I11" s="29" t="s">
        <v>2</v>
      </c>
      <c r="J11" s="30" t="s">
        <v>16</v>
      </c>
      <c r="K11" s="31" t="s">
        <v>0</v>
      </c>
      <c r="L11" s="96" t="s">
        <v>33</v>
      </c>
    </row>
    <row r="12" spans="1:28" x14ac:dyDescent="0.25">
      <c r="A12" s="33">
        <v>1</v>
      </c>
      <c r="B12" s="100" t="str">
        <f>Timesheet!B17</f>
        <v>Activity 1</v>
      </c>
      <c r="C12" s="35">
        <f>Timesheet!C17</f>
        <v>0.66666666666666663</v>
      </c>
      <c r="D12" s="36">
        <f>IF(C13=0,0,C13-C12)</f>
        <v>4.8611111111112049E-3</v>
      </c>
      <c r="E12" s="83" t="str">
        <f>LEFT(F12,1)</f>
        <v>1</v>
      </c>
      <c r="F12" s="56">
        <v>11</v>
      </c>
      <c r="G12" s="37">
        <f>D12</f>
        <v>4.8611111111112049E-3</v>
      </c>
      <c r="I12" s="43">
        <v>1</v>
      </c>
      <c r="J12" s="114" t="s">
        <v>34</v>
      </c>
      <c r="K12" s="87">
        <f>SUMIF($E$12:$E$181,I12,$D$12:$D$181)</f>
        <v>0.11111111111111116</v>
      </c>
      <c r="L12" s="88">
        <f>IF($K$17=0,0,K12/$K$17)</f>
        <v>0.34188034188034183</v>
      </c>
    </row>
    <row r="13" spans="1:28" x14ac:dyDescent="0.25">
      <c r="A13" s="33">
        <f>A12+1</f>
        <v>2</v>
      </c>
      <c r="B13" s="34" t="str">
        <f>Timesheet!B18</f>
        <v>Activity 2</v>
      </c>
      <c r="C13" s="35">
        <f>Timesheet!C18</f>
        <v>0.67152777777777783</v>
      </c>
      <c r="D13" s="36">
        <f t="shared" ref="D13:D76" si="0">IF(C14=0,0,C14-C13)</f>
        <v>2.7777777777777679E-3</v>
      </c>
      <c r="E13" s="83" t="str">
        <f>LEFT(F13,1)</f>
        <v>1</v>
      </c>
      <c r="F13" s="57">
        <v>12</v>
      </c>
      <c r="G13" s="37">
        <f t="shared" ref="G13:G76" si="1">D13</f>
        <v>2.7777777777777679E-3</v>
      </c>
      <c r="I13" s="46">
        <v>2</v>
      </c>
      <c r="J13" s="115" t="s">
        <v>35</v>
      </c>
      <c r="K13" s="90">
        <f t="shared" ref="K13:K16" si="2">SUMIF($E$12:$E$181,I13,$D$12:$D$181)</f>
        <v>9.7222222222225207E-3</v>
      </c>
      <c r="L13" s="91">
        <f>IF($K$17=0,0,K13/$K$17)</f>
        <v>2.9914529914530818E-2</v>
      </c>
    </row>
    <row r="14" spans="1:28" x14ac:dyDescent="0.25">
      <c r="A14" s="33">
        <f t="shared" ref="A14:A57" si="3">A13+1</f>
        <v>3</v>
      </c>
      <c r="B14" s="34" t="str">
        <f>Timesheet!B19</f>
        <v>Activity 3</v>
      </c>
      <c r="C14" s="35">
        <f>Timesheet!C19</f>
        <v>0.6743055555555556</v>
      </c>
      <c r="D14" s="36">
        <f t="shared" si="0"/>
        <v>1.3888888888887729E-3</v>
      </c>
      <c r="E14" s="83" t="str">
        <f t="shared" ref="E14:E77" si="4">LEFT(F14,1)</f>
        <v>1</v>
      </c>
      <c r="F14" s="57">
        <v>11</v>
      </c>
      <c r="G14" s="37">
        <f t="shared" si="1"/>
        <v>1.3888888888887729E-3</v>
      </c>
      <c r="I14" s="46">
        <v>3</v>
      </c>
      <c r="J14" s="115" t="s">
        <v>36</v>
      </c>
      <c r="K14" s="90">
        <f t="shared" si="2"/>
        <v>1.3888888888888951E-2</v>
      </c>
      <c r="L14" s="91">
        <f>IF($K$17=0,0,K14/$K$17)</f>
        <v>4.2735042735042902E-2</v>
      </c>
    </row>
    <row r="15" spans="1:28" ht="12.75" customHeight="1" x14ac:dyDescent="0.25">
      <c r="A15" s="33">
        <f t="shared" si="3"/>
        <v>4</v>
      </c>
      <c r="B15" s="34" t="str">
        <f>Timesheet!B20</f>
        <v>Activity 4</v>
      </c>
      <c r="C15" s="35">
        <f>Timesheet!C20</f>
        <v>0.67569444444444438</v>
      </c>
      <c r="D15" s="36">
        <f t="shared" si="0"/>
        <v>4.1666666666667629E-3</v>
      </c>
      <c r="E15" s="83" t="str">
        <f t="shared" si="4"/>
        <v>1</v>
      </c>
      <c r="F15" s="57">
        <v>12</v>
      </c>
      <c r="G15" s="37">
        <f t="shared" si="1"/>
        <v>4.1666666666667629E-3</v>
      </c>
      <c r="I15" s="46">
        <v>4</v>
      </c>
      <c r="J15" s="115" t="s">
        <v>37</v>
      </c>
      <c r="K15" s="90">
        <f t="shared" si="2"/>
        <v>0.10694444444444451</v>
      </c>
      <c r="L15" s="91">
        <f>IF($K$17=0,0,K15/$K$17)</f>
        <v>0.32905982905982906</v>
      </c>
    </row>
    <row r="16" spans="1:28" ht="12.75" customHeight="1" thickBot="1" x14ac:dyDescent="0.3">
      <c r="A16" s="33">
        <f t="shared" si="3"/>
        <v>5</v>
      </c>
      <c r="B16" s="34" t="str">
        <f>Timesheet!B21</f>
        <v>Activity 5</v>
      </c>
      <c r="C16" s="35">
        <f>Timesheet!C21</f>
        <v>0.67986111111111114</v>
      </c>
      <c r="D16" s="36">
        <f t="shared" si="0"/>
        <v>3.4722222222220989E-3</v>
      </c>
      <c r="E16" s="83" t="str">
        <f t="shared" si="4"/>
        <v>1</v>
      </c>
      <c r="F16" s="57">
        <v>11</v>
      </c>
      <c r="G16" s="37">
        <f t="shared" si="1"/>
        <v>3.4722222222220989E-3</v>
      </c>
      <c r="I16" s="38">
        <v>5</v>
      </c>
      <c r="J16" s="131" t="str">
        <f>NVA_name</f>
        <v>NVA</v>
      </c>
      <c r="K16" s="93">
        <f t="shared" si="2"/>
        <v>8.3333333333333037E-2</v>
      </c>
      <c r="L16" s="94">
        <f>IF($K$17=0,0,K16/$K$17)</f>
        <v>0.25641025641025533</v>
      </c>
    </row>
    <row r="17" spans="1:20" ht="13" x14ac:dyDescent="0.3">
      <c r="A17" s="33">
        <f t="shared" si="3"/>
        <v>6</v>
      </c>
      <c r="B17" s="34" t="str">
        <f>Timesheet!B22</f>
        <v>Activity 6</v>
      </c>
      <c r="C17" s="35">
        <f>Timesheet!C22</f>
        <v>0.68333333333333324</v>
      </c>
      <c r="D17" s="36">
        <f t="shared" si="0"/>
        <v>4.1666666666667629E-3</v>
      </c>
      <c r="E17" s="83" t="str">
        <f t="shared" si="4"/>
        <v>1</v>
      </c>
      <c r="F17" s="57">
        <v>12</v>
      </c>
      <c r="G17" s="37">
        <f t="shared" si="1"/>
        <v>4.1666666666667629E-3</v>
      </c>
      <c r="J17" s="41" t="s">
        <v>4</v>
      </c>
      <c r="K17" s="42">
        <f>SUM(K12:K16)</f>
        <v>0.32500000000000018</v>
      </c>
    </row>
    <row r="18" spans="1:20" ht="13" thickBot="1" x14ac:dyDescent="0.3">
      <c r="A18" s="33">
        <f t="shared" si="3"/>
        <v>7</v>
      </c>
      <c r="B18" s="34" t="str">
        <f>Timesheet!B23</f>
        <v>Activity 7</v>
      </c>
      <c r="C18" s="35">
        <f>Timesheet!C23</f>
        <v>0.6875</v>
      </c>
      <c r="D18" s="36">
        <f t="shared" si="0"/>
        <v>1.388888888888995E-3</v>
      </c>
      <c r="E18" s="83" t="str">
        <f t="shared" si="4"/>
        <v>1</v>
      </c>
      <c r="F18" s="57">
        <v>16</v>
      </c>
      <c r="G18" s="37">
        <f t="shared" si="1"/>
        <v>1.388888888888995E-3</v>
      </c>
      <c r="N18" s="214" t="s">
        <v>86</v>
      </c>
      <c r="O18" s="214"/>
      <c r="P18" s="214"/>
      <c r="R18" s="215" t="s">
        <v>88</v>
      </c>
      <c r="S18" s="214"/>
      <c r="T18" s="214"/>
    </row>
    <row r="19" spans="1:20" ht="13.5" thickBot="1" x14ac:dyDescent="0.35">
      <c r="A19" s="33">
        <f t="shared" si="3"/>
        <v>8</v>
      </c>
      <c r="B19" s="34" t="str">
        <f>Timesheet!B24</f>
        <v>Activity 8</v>
      </c>
      <c r="C19" s="35">
        <f>Timesheet!C24</f>
        <v>0.68888888888888899</v>
      </c>
      <c r="D19" s="36">
        <f t="shared" si="0"/>
        <v>6.9444444444433095E-4</v>
      </c>
      <c r="E19" s="83" t="str">
        <f t="shared" si="4"/>
        <v>1</v>
      </c>
      <c r="F19" s="57">
        <v>12</v>
      </c>
      <c r="G19" s="37">
        <f t="shared" si="1"/>
        <v>6.9444444444433095E-4</v>
      </c>
      <c r="I19" s="216" t="str">
        <f>J12</f>
        <v>Interaction with process</v>
      </c>
      <c r="J19" s="217"/>
      <c r="K19" s="217"/>
      <c r="L19" s="218"/>
    </row>
    <row r="20" spans="1:20" ht="15.5" thickBot="1" x14ac:dyDescent="0.35">
      <c r="A20" s="33">
        <f t="shared" si="3"/>
        <v>9</v>
      </c>
      <c r="B20" s="34" t="str">
        <f>Timesheet!B25</f>
        <v>Activity 9</v>
      </c>
      <c r="C20" s="35">
        <f>Timesheet!C25</f>
        <v>0.68958333333333333</v>
      </c>
      <c r="D20" s="36">
        <f t="shared" si="0"/>
        <v>6.9444444444444198E-4</v>
      </c>
      <c r="E20" s="83" t="str">
        <f t="shared" si="4"/>
        <v>1</v>
      </c>
      <c r="F20" s="57">
        <v>16</v>
      </c>
      <c r="G20" s="37">
        <f t="shared" si="1"/>
        <v>6.9444444444444198E-4</v>
      </c>
      <c r="I20" s="22"/>
      <c r="J20" s="23" t="s">
        <v>5</v>
      </c>
      <c r="K20" s="24" t="str">
        <f>K10</f>
        <v>Duration</v>
      </c>
      <c r="L20" s="25" t="str">
        <f>L10</f>
        <v>Actual</v>
      </c>
    </row>
    <row r="21" spans="1:20" ht="15.5" thickBot="1" x14ac:dyDescent="0.35">
      <c r="A21" s="33">
        <f t="shared" si="3"/>
        <v>10</v>
      </c>
      <c r="B21" s="34" t="str">
        <f>Timesheet!B26</f>
        <v>Activity 10</v>
      </c>
      <c r="C21" s="35">
        <f>Timesheet!C26</f>
        <v>0.69027777777777777</v>
      </c>
      <c r="D21" s="36">
        <f t="shared" si="0"/>
        <v>6.9444444444444198E-4</v>
      </c>
      <c r="E21" s="83" t="str">
        <f t="shared" si="4"/>
        <v>1</v>
      </c>
      <c r="F21" s="57">
        <v>14</v>
      </c>
      <c r="G21" s="37">
        <f t="shared" si="1"/>
        <v>6.9444444444444198E-4</v>
      </c>
      <c r="I21" s="29" t="s">
        <v>2</v>
      </c>
      <c r="J21" s="20" t="s">
        <v>3</v>
      </c>
      <c r="K21" s="31" t="str">
        <f>K11</f>
        <v>Categ.</v>
      </c>
      <c r="L21" s="32" t="str">
        <f>L11</f>
        <v>%</v>
      </c>
      <c r="N21" s="118" t="s">
        <v>87</v>
      </c>
      <c r="O21" s="119" t="s">
        <v>5</v>
      </c>
      <c r="P21" s="120" t="s">
        <v>29</v>
      </c>
      <c r="R21" s="118" t="s">
        <v>87</v>
      </c>
      <c r="S21" s="127" t="s">
        <v>5</v>
      </c>
      <c r="T21" s="128" t="s">
        <v>29</v>
      </c>
    </row>
    <row r="22" spans="1:20" ht="13" thickBot="1" x14ac:dyDescent="0.3">
      <c r="A22" s="33">
        <f t="shared" si="3"/>
        <v>11</v>
      </c>
      <c r="B22" s="34" t="str">
        <f>Timesheet!B27</f>
        <v>Activity 11</v>
      </c>
      <c r="C22" s="35">
        <f>Timesheet!C27</f>
        <v>0.69097222222222221</v>
      </c>
      <c r="D22" s="36">
        <f t="shared" si="0"/>
        <v>6.94444444444553E-4</v>
      </c>
      <c r="E22" s="83" t="str">
        <f t="shared" si="4"/>
        <v>1</v>
      </c>
      <c r="F22" s="57">
        <v>11</v>
      </c>
      <c r="G22" s="37">
        <f t="shared" si="1"/>
        <v>6.94444444444553E-4</v>
      </c>
      <c r="I22" s="43">
        <v>11</v>
      </c>
      <c r="J22" s="86" t="s">
        <v>55</v>
      </c>
      <c r="K22" s="87">
        <f>SUMIF($F$12:$F$181,I22,$G$12:$G$181)</f>
        <v>6.1805555555555447E-2</v>
      </c>
      <c r="L22" s="88">
        <f t="shared" ref="L22:L30" si="5">IF($K$31=0,0,K22/$K$31)</f>
        <v>0.5562499999999988</v>
      </c>
      <c r="N22" s="121">
        <f>RANK(L22,$L$22:$L$30)+COUNTIF(L$22:L22,L22)-1</f>
        <v>1</v>
      </c>
      <c r="O22" s="122" t="str">
        <f>IF(J22&lt;&gt;"",J22,"")</f>
        <v xml:space="preserve">Check tour in the plant by the field operator + activating sensors </v>
      </c>
      <c r="P22" s="123">
        <f>L22</f>
        <v>0.5562499999999988</v>
      </c>
      <c r="R22" s="33">
        <v>1</v>
      </c>
      <c r="S22" s="34" t="str">
        <f>VLOOKUP($R22,$N$22:$P$30,2,FALSE)</f>
        <v xml:space="preserve">Check tour in the plant by the field operator + activating sensors </v>
      </c>
      <c r="T22" s="97">
        <f>VLOOKUP($R22,$N$22:$P$30,3,FALSE)</f>
        <v>0.5562499999999988</v>
      </c>
    </row>
    <row r="23" spans="1:20" x14ac:dyDescent="0.25">
      <c r="A23" s="33">
        <f t="shared" si="3"/>
        <v>12</v>
      </c>
      <c r="B23" s="34" t="str">
        <f>Timesheet!B28</f>
        <v>Activity 12</v>
      </c>
      <c r="C23" s="35">
        <f>Timesheet!C28</f>
        <v>0.69166666666666676</v>
      </c>
      <c r="D23" s="36">
        <f t="shared" si="0"/>
        <v>6.9444444444433095E-4</v>
      </c>
      <c r="E23" s="83" t="str">
        <f t="shared" si="4"/>
        <v>1</v>
      </c>
      <c r="F23" s="57">
        <v>12</v>
      </c>
      <c r="G23" s="37">
        <f t="shared" si="1"/>
        <v>6.9444444444433095E-4</v>
      </c>
      <c r="I23" s="46">
        <v>12</v>
      </c>
      <c r="J23" s="86" t="s">
        <v>58</v>
      </c>
      <c r="K23" s="90">
        <f t="shared" ref="K23:K30" si="6">SUMIF($F$12:$F$181,I23,$G$12:$G$181)</f>
        <v>3.819444444444442E-2</v>
      </c>
      <c r="L23" s="91">
        <f t="shared" si="5"/>
        <v>0.34374999999999961</v>
      </c>
      <c r="N23" s="121">
        <f>RANK(L23,$L$22:$L$30)+COUNTIF(L$22:L23,L23)-1</f>
        <v>2</v>
      </c>
      <c r="O23" s="122" t="str">
        <f t="shared" ref="O23:O30" si="7">IF(J23&lt;&gt;"",J23,"")</f>
        <v>Active Screen monitoring (with actions to follow)</v>
      </c>
      <c r="P23" s="123">
        <f t="shared" ref="P23:P30" si="8">L23</f>
        <v>0.34374999999999961</v>
      </c>
      <c r="R23" s="33">
        <v>2</v>
      </c>
      <c r="S23" s="34" t="str">
        <f t="shared" ref="S23:S29" si="9">VLOOKUP($R23,$N$22:$P$30,2,FALSE)</f>
        <v>Active Screen monitoring (with actions to follow)</v>
      </c>
      <c r="T23" s="91">
        <f t="shared" ref="T23:T29" si="10">VLOOKUP($R23,$N$22:$P$30,3,FALSE)</f>
        <v>0.34374999999999961</v>
      </c>
    </row>
    <row r="24" spans="1:20" x14ac:dyDescent="0.25">
      <c r="A24" s="33">
        <f t="shared" si="3"/>
        <v>13</v>
      </c>
      <c r="B24" s="34" t="str">
        <f>Timesheet!B29</f>
        <v>Activity 13</v>
      </c>
      <c r="C24" s="35">
        <f>Timesheet!C29</f>
        <v>0.69236111111111109</v>
      </c>
      <c r="D24" s="36">
        <f t="shared" si="0"/>
        <v>6.9444444444444198E-4</v>
      </c>
      <c r="E24" s="83" t="str">
        <f t="shared" si="4"/>
        <v>1</v>
      </c>
      <c r="F24" s="57">
        <v>15</v>
      </c>
      <c r="G24" s="37">
        <f t="shared" si="1"/>
        <v>6.9444444444444198E-4</v>
      </c>
      <c r="I24" s="46">
        <v>13</v>
      </c>
      <c r="J24" s="89" t="s">
        <v>52</v>
      </c>
      <c r="K24" s="90">
        <f t="shared" si="6"/>
        <v>6.9444444444445308E-3</v>
      </c>
      <c r="L24" s="91">
        <f t="shared" si="5"/>
        <v>6.2500000000000749E-2</v>
      </c>
      <c r="N24" s="121">
        <f>RANK(L24,$L$22:$L$30)+COUNTIF(L$22:L24,L24)-1</f>
        <v>3</v>
      </c>
      <c r="O24" s="122" t="str">
        <f t="shared" si="7"/>
        <v xml:space="preserve">Analysis of a sample </v>
      </c>
      <c r="P24" s="123">
        <f t="shared" si="8"/>
        <v>6.2500000000000749E-2</v>
      </c>
      <c r="R24" s="33">
        <v>3</v>
      </c>
      <c r="S24" s="34" t="str">
        <f t="shared" si="9"/>
        <v xml:space="preserve">Analysis of a sample </v>
      </c>
      <c r="T24" s="91">
        <f t="shared" si="10"/>
        <v>6.2500000000000749E-2</v>
      </c>
    </row>
    <row r="25" spans="1:20" x14ac:dyDescent="0.25">
      <c r="A25" s="33">
        <f t="shared" si="3"/>
        <v>14</v>
      </c>
      <c r="B25" s="34" t="str">
        <f>Timesheet!B30</f>
        <v>Activity 14</v>
      </c>
      <c r="C25" s="35">
        <f>Timesheet!C30</f>
        <v>0.69305555555555554</v>
      </c>
      <c r="D25" s="36">
        <f t="shared" si="0"/>
        <v>6.2500000000000888E-3</v>
      </c>
      <c r="E25" s="83" t="str">
        <f t="shared" si="4"/>
        <v>4</v>
      </c>
      <c r="F25" s="57">
        <v>4</v>
      </c>
      <c r="G25" s="37">
        <f t="shared" si="1"/>
        <v>6.2500000000000888E-3</v>
      </c>
      <c r="I25" s="46">
        <v>14</v>
      </c>
      <c r="J25" s="89" t="s">
        <v>53</v>
      </c>
      <c r="K25" s="90">
        <f t="shared" si="6"/>
        <v>1.388888888888884E-3</v>
      </c>
      <c r="L25" s="91">
        <f t="shared" si="5"/>
        <v>1.249999999999995E-2</v>
      </c>
      <c r="N25" s="121">
        <f>RANK(L25,$L$22:$L$30)+COUNTIF(L$22:L25,L25)-1</f>
        <v>5</v>
      </c>
      <c r="O25" s="122" t="str">
        <f t="shared" si="7"/>
        <v xml:space="preserve">Resolving a mechanical or technical problem </v>
      </c>
      <c r="P25" s="123">
        <f t="shared" si="8"/>
        <v>1.249999999999995E-2</v>
      </c>
      <c r="R25" s="33">
        <v>4</v>
      </c>
      <c r="S25" s="34" t="str">
        <f t="shared" si="9"/>
        <v>Using phone to actively instruct or alert someone</v>
      </c>
      <c r="T25" s="91">
        <f t="shared" si="10"/>
        <v>1.8750000000000926E-2</v>
      </c>
    </row>
    <row r="26" spans="1:20" x14ac:dyDescent="0.25">
      <c r="A26" s="33">
        <f t="shared" si="3"/>
        <v>15</v>
      </c>
      <c r="B26" s="34" t="str">
        <f>Timesheet!B31</f>
        <v>Activity 15</v>
      </c>
      <c r="C26" s="35">
        <f>Timesheet!C31</f>
        <v>0.69930555555555562</v>
      </c>
      <c r="D26" s="36">
        <f t="shared" si="0"/>
        <v>6.9444444444433095E-4</v>
      </c>
      <c r="E26" s="83" t="str">
        <f t="shared" si="4"/>
        <v>1</v>
      </c>
      <c r="F26" s="57">
        <v>11</v>
      </c>
      <c r="G26" s="37">
        <f t="shared" si="1"/>
        <v>6.9444444444433095E-4</v>
      </c>
      <c r="I26" s="46">
        <v>15</v>
      </c>
      <c r="J26" s="89" t="s">
        <v>54</v>
      </c>
      <c r="K26" s="90">
        <f t="shared" si="6"/>
        <v>6.9444444444444198E-4</v>
      </c>
      <c r="L26" s="91">
        <f t="shared" si="5"/>
        <v>6.2499999999999752E-3</v>
      </c>
      <c r="N26" s="121">
        <f>RANK(L26,$L$22:$L$30)+COUNTIF(L$22:L26,L26)-1</f>
        <v>6</v>
      </c>
      <c r="O26" s="122" t="str">
        <f t="shared" si="7"/>
        <v>Other Interacting with process outside control room</v>
      </c>
      <c r="P26" s="123">
        <f t="shared" si="8"/>
        <v>6.2499999999999752E-3</v>
      </c>
      <c r="R26" s="33">
        <v>5</v>
      </c>
      <c r="S26" s="34" t="str">
        <f t="shared" si="9"/>
        <v xml:space="preserve">Resolving a mechanical or technical problem </v>
      </c>
      <c r="T26" s="91">
        <f t="shared" si="10"/>
        <v>1.249999999999995E-2</v>
      </c>
    </row>
    <row r="27" spans="1:20" x14ac:dyDescent="0.25">
      <c r="A27" s="33">
        <f t="shared" si="3"/>
        <v>16</v>
      </c>
      <c r="B27" s="34" t="str">
        <f>Timesheet!B32</f>
        <v>Activity 16</v>
      </c>
      <c r="C27" s="35">
        <f>Timesheet!C32</f>
        <v>0.7</v>
      </c>
      <c r="D27" s="36">
        <f t="shared" si="0"/>
        <v>6.9444444444444198E-4</v>
      </c>
      <c r="E27" s="83" t="str">
        <f t="shared" si="4"/>
        <v>1</v>
      </c>
      <c r="F27" s="57">
        <v>12</v>
      </c>
      <c r="G27" s="37">
        <f t="shared" si="1"/>
        <v>6.9444444444444198E-4</v>
      </c>
      <c r="I27" s="46">
        <v>16</v>
      </c>
      <c r="J27" s="89" t="s">
        <v>59</v>
      </c>
      <c r="K27" s="90">
        <f t="shared" si="6"/>
        <v>2.083333333333437E-3</v>
      </c>
      <c r="L27" s="91">
        <f t="shared" si="5"/>
        <v>1.8750000000000926E-2</v>
      </c>
      <c r="N27" s="121">
        <f>RANK(L27,$L$22:$L$30)+COUNTIF(L$22:L27,L27)-1</f>
        <v>4</v>
      </c>
      <c r="O27" s="122" t="str">
        <f t="shared" si="7"/>
        <v>Using phone to actively instruct or alert someone</v>
      </c>
      <c r="P27" s="123">
        <f t="shared" si="8"/>
        <v>1.8750000000000926E-2</v>
      </c>
      <c r="R27" s="33">
        <v>6</v>
      </c>
      <c r="S27" s="34" t="str">
        <f t="shared" si="9"/>
        <v>Other Interacting with process outside control room</v>
      </c>
      <c r="T27" s="91">
        <f t="shared" si="10"/>
        <v>6.2499999999999752E-3</v>
      </c>
    </row>
    <row r="28" spans="1:20" x14ac:dyDescent="0.25">
      <c r="A28" s="33">
        <f t="shared" si="3"/>
        <v>17</v>
      </c>
      <c r="B28" s="34" t="str">
        <f>Timesheet!B33</f>
        <v>Activity 17</v>
      </c>
      <c r="C28" s="35">
        <f>Timesheet!C33</f>
        <v>0.7006944444444444</v>
      </c>
      <c r="D28" s="36">
        <f t="shared" si="0"/>
        <v>6.9444444444444198E-4</v>
      </c>
      <c r="E28" s="83" t="str">
        <f t="shared" si="4"/>
        <v>3</v>
      </c>
      <c r="F28" s="57">
        <v>3</v>
      </c>
      <c r="G28" s="37">
        <f t="shared" si="1"/>
        <v>6.9444444444444198E-4</v>
      </c>
      <c r="I28" s="50">
        <v>17</v>
      </c>
      <c r="J28" s="89"/>
      <c r="K28" s="90">
        <f t="shared" si="6"/>
        <v>0</v>
      </c>
      <c r="L28" s="91">
        <f t="shared" si="5"/>
        <v>0</v>
      </c>
      <c r="N28" s="121">
        <f>RANK(L28,$L$22:$L$30)+COUNTIF(L$22:L28,L28)-1</f>
        <v>7</v>
      </c>
      <c r="O28" s="122" t="str">
        <f t="shared" si="7"/>
        <v/>
      </c>
      <c r="P28" s="123">
        <f t="shared" si="8"/>
        <v>0</v>
      </c>
      <c r="R28" s="33">
        <v>7</v>
      </c>
      <c r="S28" s="34" t="str">
        <f t="shared" si="9"/>
        <v/>
      </c>
      <c r="T28" s="91">
        <f t="shared" si="10"/>
        <v>0</v>
      </c>
    </row>
    <row r="29" spans="1:20" x14ac:dyDescent="0.25">
      <c r="A29" s="33">
        <f t="shared" si="3"/>
        <v>18</v>
      </c>
      <c r="B29" s="34" t="str">
        <f>Timesheet!B34</f>
        <v>Activity 18</v>
      </c>
      <c r="C29" s="35">
        <f>Timesheet!C34</f>
        <v>0.70138888888888884</v>
      </c>
      <c r="D29" s="36">
        <f t="shared" si="0"/>
        <v>3.4722222222223209E-3</v>
      </c>
      <c r="E29" s="83" t="str">
        <f t="shared" si="4"/>
        <v>4</v>
      </c>
      <c r="F29" s="57">
        <v>4</v>
      </c>
      <c r="G29" s="37">
        <f t="shared" si="1"/>
        <v>3.4722222222223209E-3</v>
      </c>
      <c r="I29" s="46">
        <v>18</v>
      </c>
      <c r="J29" s="89"/>
      <c r="K29" s="90">
        <f t="shared" si="6"/>
        <v>0</v>
      </c>
      <c r="L29" s="91">
        <f t="shared" si="5"/>
        <v>0</v>
      </c>
      <c r="N29" s="121">
        <f>RANK(L29,$L$22:$L$30)+COUNTIF(L$22:L29,L29)-1</f>
        <v>8</v>
      </c>
      <c r="O29" s="122" t="str">
        <f t="shared" si="7"/>
        <v/>
      </c>
      <c r="P29" s="123">
        <f t="shared" si="8"/>
        <v>0</v>
      </c>
      <c r="R29" s="33">
        <v>8</v>
      </c>
      <c r="S29" s="34" t="str">
        <f t="shared" si="9"/>
        <v/>
      </c>
      <c r="T29" s="91">
        <f t="shared" si="10"/>
        <v>0</v>
      </c>
    </row>
    <row r="30" spans="1:20" ht="13" thickBot="1" x14ac:dyDescent="0.3">
      <c r="A30" s="33">
        <f t="shared" si="3"/>
        <v>19</v>
      </c>
      <c r="B30" s="34" t="str">
        <f>Timesheet!B35</f>
        <v>Activity 19</v>
      </c>
      <c r="C30" s="35">
        <f>Timesheet!C35</f>
        <v>0.70486111111111116</v>
      </c>
      <c r="D30" s="36">
        <f t="shared" si="0"/>
        <v>1.388888888888884E-3</v>
      </c>
      <c r="E30" s="83" t="str">
        <f t="shared" si="4"/>
        <v>5</v>
      </c>
      <c r="F30" s="57">
        <v>52</v>
      </c>
      <c r="G30" s="37">
        <f t="shared" si="1"/>
        <v>1.388888888888884E-3</v>
      </c>
      <c r="I30" s="38">
        <v>19</v>
      </c>
      <c r="J30" s="92"/>
      <c r="K30" s="93">
        <f t="shared" si="6"/>
        <v>0</v>
      </c>
      <c r="L30" s="94">
        <f t="shared" si="5"/>
        <v>0</v>
      </c>
      <c r="N30" s="124">
        <f>RANK(L30,$L$22:$L$30)+COUNTIF(L$22:L30,L30)-1</f>
        <v>9</v>
      </c>
      <c r="O30" s="125" t="str">
        <f t="shared" si="7"/>
        <v/>
      </c>
      <c r="P30" s="126">
        <f t="shared" si="8"/>
        <v>0</v>
      </c>
      <c r="R30" s="54">
        <v>9</v>
      </c>
      <c r="S30" s="39"/>
      <c r="T30" s="94"/>
    </row>
    <row r="31" spans="1:20" ht="13" x14ac:dyDescent="0.3">
      <c r="A31" s="33">
        <f t="shared" si="3"/>
        <v>20</v>
      </c>
      <c r="B31" s="34" t="str">
        <f>Timesheet!B36</f>
        <v>Activity 20</v>
      </c>
      <c r="C31" s="35">
        <f>Timesheet!C36</f>
        <v>0.70625000000000004</v>
      </c>
      <c r="D31" s="36"/>
      <c r="E31" s="83"/>
      <c r="F31" s="57"/>
      <c r="G31" s="37">
        <f t="shared" si="1"/>
        <v>0</v>
      </c>
      <c r="J31" s="41" t="s">
        <v>17</v>
      </c>
      <c r="K31" s="51">
        <f>SUM(K22:K30)</f>
        <v>0.11111111111111116</v>
      </c>
    </row>
    <row r="32" spans="1:20" ht="13" thickBot="1" x14ac:dyDescent="0.3">
      <c r="A32" s="33">
        <f t="shared" si="3"/>
        <v>21</v>
      </c>
      <c r="B32" s="34" t="str">
        <f>Timesheet!B37</f>
        <v>Activity 21</v>
      </c>
      <c r="C32" s="35">
        <f>Timesheet!C37</f>
        <v>0.7090277777777777</v>
      </c>
      <c r="D32" s="36">
        <f t="shared" si="0"/>
        <v>6.94444444444553E-4</v>
      </c>
      <c r="E32" s="83" t="str">
        <f t="shared" si="4"/>
        <v>1</v>
      </c>
      <c r="F32" s="57">
        <v>12</v>
      </c>
      <c r="G32" s="37">
        <f t="shared" si="1"/>
        <v>6.94444444444553E-4</v>
      </c>
    </row>
    <row r="33" spans="1:20" ht="13.5" thickBot="1" x14ac:dyDescent="0.35">
      <c r="A33" s="33">
        <f t="shared" si="3"/>
        <v>22</v>
      </c>
      <c r="B33" s="34" t="str">
        <f>Timesheet!B38</f>
        <v>Activity 22</v>
      </c>
      <c r="C33" s="35">
        <f>Timesheet!C38</f>
        <v>0.70972222222222225</v>
      </c>
      <c r="D33" s="36">
        <f t="shared" si="0"/>
        <v>1.388888888888884E-3</v>
      </c>
      <c r="E33" s="83" t="str">
        <f t="shared" si="4"/>
        <v>4</v>
      </c>
      <c r="F33" s="57">
        <v>4</v>
      </c>
      <c r="G33" s="37">
        <f t="shared" si="1"/>
        <v>1.388888888888884E-3</v>
      </c>
      <c r="I33" s="216" t="str">
        <f>J13</f>
        <v>Interaction with people</v>
      </c>
      <c r="J33" s="217"/>
      <c r="K33" s="217"/>
      <c r="L33" s="218"/>
    </row>
    <row r="34" spans="1:20" ht="15.5" thickBot="1" x14ac:dyDescent="0.35">
      <c r="A34" s="33">
        <f t="shared" si="3"/>
        <v>23</v>
      </c>
      <c r="B34" s="34" t="str">
        <f>Timesheet!B39</f>
        <v>Activity 23</v>
      </c>
      <c r="C34" s="35">
        <f>Timesheet!C39</f>
        <v>0.71111111111111114</v>
      </c>
      <c r="D34" s="36">
        <f t="shared" si="0"/>
        <v>3.4722222222220989E-3</v>
      </c>
      <c r="E34" s="83" t="str">
        <f t="shared" si="4"/>
        <v>1</v>
      </c>
      <c r="F34" s="57">
        <v>11</v>
      </c>
      <c r="G34" s="37">
        <f t="shared" si="1"/>
        <v>3.4722222222220989E-3</v>
      </c>
      <c r="I34" s="22"/>
      <c r="J34" s="23" t="str">
        <f t="shared" ref="J34:L35" si="11">J20</f>
        <v>Description</v>
      </c>
      <c r="K34" s="24" t="str">
        <f t="shared" si="11"/>
        <v>Duration</v>
      </c>
      <c r="L34" s="25" t="str">
        <f t="shared" si="11"/>
        <v>Actual</v>
      </c>
    </row>
    <row r="35" spans="1:20" ht="15.5" thickBot="1" x14ac:dyDescent="0.35">
      <c r="A35" s="33">
        <f t="shared" si="3"/>
        <v>24</v>
      </c>
      <c r="B35" s="34" t="str">
        <f>Timesheet!B40</f>
        <v>Activity 24</v>
      </c>
      <c r="C35" s="35">
        <f>Timesheet!C40</f>
        <v>0.71458333333333324</v>
      </c>
      <c r="D35" s="36">
        <f t="shared" si="0"/>
        <v>6.94444444444553E-4</v>
      </c>
      <c r="E35" s="83" t="str">
        <f t="shared" si="4"/>
        <v>2</v>
      </c>
      <c r="F35" s="57">
        <v>22</v>
      </c>
      <c r="G35" s="37">
        <f t="shared" si="1"/>
        <v>6.94444444444553E-4</v>
      </c>
      <c r="I35" s="29" t="s">
        <v>2</v>
      </c>
      <c r="J35" s="20" t="str">
        <f t="shared" si="11"/>
        <v>Cause</v>
      </c>
      <c r="K35" s="31" t="str">
        <f t="shared" si="11"/>
        <v>Categ.</v>
      </c>
      <c r="L35" s="32" t="str">
        <f t="shared" si="11"/>
        <v>%</v>
      </c>
      <c r="N35" s="118" t="s">
        <v>87</v>
      </c>
      <c r="O35" s="119" t="s">
        <v>5</v>
      </c>
      <c r="P35" s="120" t="s">
        <v>29</v>
      </c>
      <c r="R35" s="118" t="s">
        <v>87</v>
      </c>
      <c r="S35" s="127" t="s">
        <v>5</v>
      </c>
      <c r="T35" s="128" t="s">
        <v>29</v>
      </c>
    </row>
    <row r="36" spans="1:20" x14ac:dyDescent="0.25">
      <c r="A36" s="33">
        <f t="shared" si="3"/>
        <v>25</v>
      </c>
      <c r="B36" s="34" t="str">
        <f>Timesheet!B41</f>
        <v>Activity 25</v>
      </c>
      <c r="C36" s="35">
        <f>Timesheet!C41</f>
        <v>0.71527777777777779</v>
      </c>
      <c r="D36" s="36">
        <f t="shared" si="0"/>
        <v>6.9444444444444198E-4</v>
      </c>
      <c r="E36" s="83" t="str">
        <f t="shared" si="4"/>
        <v>1</v>
      </c>
      <c r="F36" s="57">
        <v>12</v>
      </c>
      <c r="G36" s="37">
        <f t="shared" si="1"/>
        <v>6.9444444444444198E-4</v>
      </c>
      <c r="I36" s="43">
        <v>21</v>
      </c>
      <c r="J36" s="116" t="s">
        <v>57</v>
      </c>
      <c r="K36" s="44">
        <f>SUMIF($F$12:$F$181,I36,$G$12:$G$181)</f>
        <v>6.2500000000000888E-3</v>
      </c>
      <c r="L36" s="45">
        <f>IF($K$45=0,0,K36/$K$45)</f>
        <v>0.64285714285713225</v>
      </c>
      <c r="N36" s="121">
        <f>RANK(L36,$L$36:$L$44)+COUNTIF(L$36:L36,L36)-1</f>
        <v>1</v>
      </c>
      <c r="O36" s="122" t="str">
        <f>IF(J36&lt;&gt;"",J36,"")</f>
        <v>Actively communicating (to take action afterwards)</v>
      </c>
      <c r="P36" s="123">
        <f>L36</f>
        <v>0.64285714285713225</v>
      </c>
      <c r="R36" s="33">
        <v>1</v>
      </c>
      <c r="S36" s="34" t="str">
        <f>VLOOKUP($R36,$N$36:$P$44,2,FALSE)</f>
        <v>Actively communicating (to take action afterwards)</v>
      </c>
      <c r="T36" s="97">
        <f>VLOOKUP($R36,$N$36:$P$44,3,FALSE)</f>
        <v>0.64285714285713225</v>
      </c>
    </row>
    <row r="37" spans="1:20" x14ac:dyDescent="0.25">
      <c r="A37" s="33">
        <f t="shared" si="3"/>
        <v>26</v>
      </c>
      <c r="B37" s="34" t="str">
        <f>Timesheet!B42</f>
        <v>Activity 26</v>
      </c>
      <c r="C37" s="35">
        <f>Timesheet!C42</f>
        <v>0.71597222222222223</v>
      </c>
      <c r="D37" s="36">
        <f t="shared" si="0"/>
        <v>6.9444444444444198E-4</v>
      </c>
      <c r="E37" s="83" t="str">
        <f t="shared" si="4"/>
        <v>1</v>
      </c>
      <c r="F37" s="57">
        <v>11</v>
      </c>
      <c r="G37" s="37">
        <f t="shared" si="1"/>
        <v>6.9444444444444198E-4</v>
      </c>
      <c r="I37" s="46">
        <v>22</v>
      </c>
      <c r="J37" s="115" t="s">
        <v>59</v>
      </c>
      <c r="K37" s="48">
        <f t="shared" ref="K37:K44" si="12">SUMIF($F$12:$F$181,I37,$G$12:$G$181)</f>
        <v>3.4722222222224319E-3</v>
      </c>
      <c r="L37" s="49">
        <f>IF($K$45=0,0,K37/$K$45)</f>
        <v>0.35714285714286775</v>
      </c>
      <c r="N37" s="121">
        <f>RANK(L37,$L$36:$L$44)+COUNTIF(L$36:L37,L37)-1</f>
        <v>2</v>
      </c>
      <c r="O37" s="122" t="str">
        <f t="shared" ref="O37:O44" si="13">IF(J37&lt;&gt;"",J37,"")</f>
        <v>Using phone to actively instruct or alert someone</v>
      </c>
      <c r="P37" s="123">
        <f t="shared" ref="P37:P44" si="14">L37</f>
        <v>0.35714285714286775</v>
      </c>
      <c r="R37" s="33">
        <v>2</v>
      </c>
      <c r="S37" s="34" t="str">
        <f t="shared" ref="S37:S44" si="15">VLOOKUP($R37,$N$36:$P$44,2,FALSE)</f>
        <v>Using phone to actively instruct or alert someone</v>
      </c>
      <c r="T37" s="91">
        <f t="shared" ref="T37:T44" si="16">VLOOKUP($R37,$N$36:$P$44,3,FALSE)</f>
        <v>0.35714285714286775</v>
      </c>
    </row>
    <row r="38" spans="1:20" x14ac:dyDescent="0.25">
      <c r="A38" s="33">
        <f t="shared" si="3"/>
        <v>27</v>
      </c>
      <c r="B38" s="34" t="str">
        <f>Timesheet!B43</f>
        <v>Activity 27</v>
      </c>
      <c r="C38" s="35">
        <f>Timesheet!C43</f>
        <v>0.71666666666666667</v>
      </c>
      <c r="D38" s="36">
        <f t="shared" si="0"/>
        <v>7.6388888888888618E-3</v>
      </c>
      <c r="E38" s="83" t="str">
        <f t="shared" si="4"/>
        <v>1</v>
      </c>
      <c r="F38" s="57">
        <v>11</v>
      </c>
      <c r="G38" s="37">
        <f t="shared" si="1"/>
        <v>7.6388888888888618E-3</v>
      </c>
      <c r="I38" s="46">
        <v>23</v>
      </c>
      <c r="J38" s="47"/>
      <c r="K38" s="48">
        <f t="shared" si="12"/>
        <v>0</v>
      </c>
      <c r="L38" s="49">
        <f>IF($K$45=0,0,K38/$K$45)</f>
        <v>0</v>
      </c>
      <c r="N38" s="121">
        <f>RANK(L38,$L$36:$L$44)+COUNTIF(L$36:L38,L38)-1</f>
        <v>3</v>
      </c>
      <c r="O38" s="122" t="str">
        <f t="shared" si="13"/>
        <v/>
      </c>
      <c r="P38" s="123">
        <f t="shared" si="14"/>
        <v>0</v>
      </c>
      <c r="R38" s="33">
        <v>3</v>
      </c>
      <c r="S38" s="34" t="str">
        <f t="shared" si="15"/>
        <v/>
      </c>
      <c r="T38" s="91">
        <f t="shared" si="16"/>
        <v>0</v>
      </c>
    </row>
    <row r="39" spans="1:20" x14ac:dyDescent="0.25">
      <c r="A39" s="33">
        <f t="shared" si="3"/>
        <v>28</v>
      </c>
      <c r="B39" s="34" t="str">
        <f>Timesheet!B44</f>
        <v>Activity 28</v>
      </c>
      <c r="C39" s="35">
        <f>Timesheet!C44</f>
        <v>0.72430555555555554</v>
      </c>
      <c r="D39" s="36">
        <f t="shared" si="0"/>
        <v>3.4722222222222099E-3</v>
      </c>
      <c r="E39" s="83" t="str">
        <f t="shared" si="4"/>
        <v>1</v>
      </c>
      <c r="F39" s="57">
        <v>11</v>
      </c>
      <c r="G39" s="37">
        <f t="shared" si="1"/>
        <v>3.4722222222222099E-3</v>
      </c>
      <c r="I39" s="46">
        <v>24</v>
      </c>
      <c r="J39" s="47"/>
      <c r="K39" s="48">
        <f t="shared" si="12"/>
        <v>0</v>
      </c>
      <c r="L39" s="49">
        <f>IF($K$45=0,0,K39/$K$45)</f>
        <v>0</v>
      </c>
      <c r="N39" s="121">
        <f>RANK(L39,$L$36:$L$44)+COUNTIF(L$36:L39,L39)-1</f>
        <v>4</v>
      </c>
      <c r="O39" s="122" t="str">
        <f t="shared" si="13"/>
        <v/>
      </c>
      <c r="P39" s="123">
        <f t="shared" si="14"/>
        <v>0</v>
      </c>
      <c r="R39" s="33">
        <v>4</v>
      </c>
      <c r="S39" s="34" t="str">
        <f t="shared" si="15"/>
        <v/>
      </c>
      <c r="T39" s="91">
        <f t="shared" si="16"/>
        <v>0</v>
      </c>
    </row>
    <row r="40" spans="1:20" x14ac:dyDescent="0.25">
      <c r="A40" s="33">
        <f t="shared" si="3"/>
        <v>29</v>
      </c>
      <c r="B40" s="34" t="str">
        <f>Timesheet!B45</f>
        <v>Activity 29</v>
      </c>
      <c r="C40" s="35">
        <f>Timesheet!C45</f>
        <v>0.72777777777777775</v>
      </c>
      <c r="D40" s="36">
        <f t="shared" si="0"/>
        <v>6.94444444444553E-4</v>
      </c>
      <c r="E40" s="83" t="str">
        <f t="shared" si="4"/>
        <v>3</v>
      </c>
      <c r="F40" s="57">
        <v>3</v>
      </c>
      <c r="G40" s="37">
        <f t="shared" si="1"/>
        <v>6.94444444444553E-4</v>
      </c>
      <c r="I40" s="46">
        <v>25</v>
      </c>
      <c r="J40" s="47"/>
      <c r="K40" s="48">
        <f t="shared" si="12"/>
        <v>0</v>
      </c>
      <c r="L40" s="49">
        <f t="shared" ref="L40:L44" si="17">IF($K$45=0,0,K40/$K$45)</f>
        <v>0</v>
      </c>
      <c r="N40" s="121">
        <f>RANK(L40,$L$36:$L$44)+COUNTIF(L$36:L40,L40)-1</f>
        <v>5</v>
      </c>
      <c r="O40" s="122" t="str">
        <f t="shared" si="13"/>
        <v/>
      </c>
      <c r="P40" s="123">
        <f t="shared" si="14"/>
        <v>0</v>
      </c>
      <c r="R40" s="33">
        <v>5</v>
      </c>
      <c r="S40" s="34" t="str">
        <f t="shared" si="15"/>
        <v/>
      </c>
      <c r="T40" s="91">
        <f t="shared" si="16"/>
        <v>0</v>
      </c>
    </row>
    <row r="41" spans="1:20" x14ac:dyDescent="0.25">
      <c r="A41" s="33">
        <f t="shared" si="3"/>
        <v>30</v>
      </c>
      <c r="B41" s="34" t="str">
        <f>Timesheet!B46</f>
        <v>Activity 30</v>
      </c>
      <c r="C41" s="35">
        <f>Timesheet!C46</f>
        <v>0.7284722222222223</v>
      </c>
      <c r="D41" s="36">
        <f t="shared" si="0"/>
        <v>1.3888888888887729E-3</v>
      </c>
      <c r="E41" s="83" t="str">
        <f t="shared" si="4"/>
        <v>1</v>
      </c>
      <c r="F41" s="57">
        <v>12</v>
      </c>
      <c r="G41" s="37">
        <f t="shared" si="1"/>
        <v>1.3888888888887729E-3</v>
      </c>
      <c r="I41" s="46">
        <v>26</v>
      </c>
      <c r="J41" s="47"/>
      <c r="K41" s="48">
        <f t="shared" si="12"/>
        <v>0</v>
      </c>
      <c r="L41" s="49">
        <f t="shared" si="17"/>
        <v>0</v>
      </c>
      <c r="N41" s="121">
        <f>RANK(L41,$L$36:$L$44)+COUNTIF(L$36:L41,L41)-1</f>
        <v>6</v>
      </c>
      <c r="O41" s="122" t="str">
        <f t="shared" si="13"/>
        <v/>
      </c>
      <c r="P41" s="123">
        <f t="shared" si="14"/>
        <v>0</v>
      </c>
      <c r="R41" s="33">
        <v>6</v>
      </c>
      <c r="S41" s="34" t="str">
        <f t="shared" si="15"/>
        <v/>
      </c>
      <c r="T41" s="91">
        <f t="shared" si="16"/>
        <v>0</v>
      </c>
    </row>
    <row r="42" spans="1:20" x14ac:dyDescent="0.25">
      <c r="A42" s="33">
        <f t="shared" si="3"/>
        <v>31</v>
      </c>
      <c r="B42" s="34" t="str">
        <f>Timesheet!B47</f>
        <v>Activity 31</v>
      </c>
      <c r="C42" s="35">
        <f>Timesheet!C47</f>
        <v>0.72986111111111107</v>
      </c>
      <c r="D42" s="36">
        <f t="shared" si="0"/>
        <v>1.388888888888884E-3</v>
      </c>
      <c r="E42" s="83" t="str">
        <f t="shared" si="4"/>
        <v>3</v>
      </c>
      <c r="F42" s="57">
        <v>3</v>
      </c>
      <c r="G42" s="37">
        <f t="shared" si="1"/>
        <v>1.388888888888884E-3</v>
      </c>
      <c r="I42" s="46">
        <v>27</v>
      </c>
      <c r="J42" s="47"/>
      <c r="K42" s="48">
        <f t="shared" si="12"/>
        <v>0</v>
      </c>
      <c r="L42" s="49">
        <f t="shared" si="17"/>
        <v>0</v>
      </c>
      <c r="N42" s="121">
        <f>RANK(L42,$L$36:$L$44)+COUNTIF(L$36:L42,L42)-1</f>
        <v>7</v>
      </c>
      <c r="O42" s="122" t="str">
        <f t="shared" si="13"/>
        <v/>
      </c>
      <c r="P42" s="123">
        <f t="shared" si="14"/>
        <v>0</v>
      </c>
      <c r="R42" s="33">
        <v>7</v>
      </c>
      <c r="S42" s="34" t="str">
        <f t="shared" si="15"/>
        <v/>
      </c>
      <c r="T42" s="91">
        <f t="shared" si="16"/>
        <v>0</v>
      </c>
    </row>
    <row r="43" spans="1:20" x14ac:dyDescent="0.25">
      <c r="A43" s="33">
        <f t="shared" si="3"/>
        <v>32</v>
      </c>
      <c r="B43" s="34" t="str">
        <f>Timesheet!B48</f>
        <v>Activity 32</v>
      </c>
      <c r="C43" s="35">
        <f>Timesheet!C48</f>
        <v>0.73124999999999996</v>
      </c>
      <c r="D43" s="36">
        <f t="shared" si="0"/>
        <v>5.5555555555556468E-3</v>
      </c>
      <c r="E43" s="83" t="str">
        <f t="shared" si="4"/>
        <v>1</v>
      </c>
      <c r="F43" s="57">
        <v>13</v>
      </c>
      <c r="G43" s="37">
        <f t="shared" si="1"/>
        <v>5.5555555555556468E-3</v>
      </c>
      <c r="I43" s="46">
        <v>28</v>
      </c>
      <c r="J43" s="47"/>
      <c r="K43" s="48">
        <f t="shared" si="12"/>
        <v>0</v>
      </c>
      <c r="L43" s="49">
        <f t="shared" si="17"/>
        <v>0</v>
      </c>
      <c r="N43" s="121">
        <f>RANK(L43,$L$36:$L$44)+COUNTIF(L$36:L43,L43)-1</f>
        <v>8</v>
      </c>
      <c r="O43" s="122" t="str">
        <f t="shared" si="13"/>
        <v/>
      </c>
      <c r="P43" s="123">
        <f t="shared" si="14"/>
        <v>0</v>
      </c>
      <c r="R43" s="33">
        <v>8</v>
      </c>
      <c r="S43" s="34" t="str">
        <f t="shared" si="15"/>
        <v/>
      </c>
      <c r="T43" s="91">
        <f t="shared" si="16"/>
        <v>0</v>
      </c>
    </row>
    <row r="44" spans="1:20" ht="13" thickBot="1" x14ac:dyDescent="0.3">
      <c r="A44" s="33">
        <f t="shared" si="3"/>
        <v>33</v>
      </c>
      <c r="B44" s="34" t="str">
        <f>Timesheet!B49</f>
        <v>Activity 33</v>
      </c>
      <c r="C44" s="35">
        <f>Timesheet!C49</f>
        <v>0.7368055555555556</v>
      </c>
      <c r="D44" s="36">
        <f t="shared" si="0"/>
        <v>6.9444444444444198E-4</v>
      </c>
      <c r="E44" s="83" t="str">
        <f t="shared" si="4"/>
        <v>1</v>
      </c>
      <c r="F44" s="57">
        <v>12</v>
      </c>
      <c r="G44" s="37">
        <f t="shared" si="1"/>
        <v>6.9444444444444198E-4</v>
      </c>
      <c r="I44" s="38">
        <v>29</v>
      </c>
      <c r="J44" s="52"/>
      <c r="K44" s="53">
        <f t="shared" si="12"/>
        <v>0</v>
      </c>
      <c r="L44" s="40">
        <f t="shared" si="17"/>
        <v>0</v>
      </c>
      <c r="N44" s="124">
        <f>RANK(L44,$L$36:$L$44)+COUNTIF(L$36:L44,L44)-1</f>
        <v>9</v>
      </c>
      <c r="O44" s="125" t="str">
        <f t="shared" si="13"/>
        <v/>
      </c>
      <c r="P44" s="126">
        <f t="shared" si="14"/>
        <v>0</v>
      </c>
      <c r="R44" s="54">
        <v>9</v>
      </c>
      <c r="S44" s="39" t="str">
        <f t="shared" si="15"/>
        <v/>
      </c>
      <c r="T44" s="94">
        <f t="shared" si="16"/>
        <v>0</v>
      </c>
    </row>
    <row r="45" spans="1:20" ht="13" x14ac:dyDescent="0.3">
      <c r="A45" s="33">
        <f t="shared" si="3"/>
        <v>34</v>
      </c>
      <c r="B45" s="34" t="str">
        <f>Timesheet!B50</f>
        <v>Activity 34</v>
      </c>
      <c r="C45" s="35">
        <f>Timesheet!C50</f>
        <v>0.73750000000000004</v>
      </c>
      <c r="D45" s="36">
        <f t="shared" si="0"/>
        <v>1.388888888888884E-3</v>
      </c>
      <c r="E45" s="83" t="str">
        <f t="shared" si="4"/>
        <v>1</v>
      </c>
      <c r="F45" s="57">
        <v>13</v>
      </c>
      <c r="G45" s="37">
        <f t="shared" si="1"/>
        <v>1.388888888888884E-3</v>
      </c>
      <c r="J45" s="41" t="str">
        <f>J31</f>
        <v>Total time=&gt;</v>
      </c>
      <c r="K45" s="51">
        <f>SUM(K36:K44)</f>
        <v>9.7222222222225207E-3</v>
      </c>
    </row>
    <row r="46" spans="1:20" ht="13" thickBot="1" x14ac:dyDescent="0.3">
      <c r="A46" s="33">
        <f t="shared" si="3"/>
        <v>35</v>
      </c>
      <c r="B46" s="34" t="str">
        <f>Timesheet!B51</f>
        <v>Activity 35</v>
      </c>
      <c r="C46" s="35">
        <f>Timesheet!C51</f>
        <v>0.73888888888888893</v>
      </c>
      <c r="D46" s="36">
        <f t="shared" si="0"/>
        <v>6.9444444444444198E-4</v>
      </c>
      <c r="E46" s="83" t="str">
        <f t="shared" si="4"/>
        <v>1</v>
      </c>
      <c r="F46" s="57">
        <v>14</v>
      </c>
      <c r="G46" s="37">
        <f t="shared" si="1"/>
        <v>6.9444444444444198E-4</v>
      </c>
    </row>
    <row r="47" spans="1:20" ht="13.5" thickBot="1" x14ac:dyDescent="0.35">
      <c r="A47" s="33">
        <f t="shared" si="3"/>
        <v>36</v>
      </c>
      <c r="B47" s="34" t="str">
        <f>Timesheet!B52</f>
        <v>Activity 36</v>
      </c>
      <c r="C47" s="35">
        <f>Timesheet!C52</f>
        <v>0.73958333333333337</v>
      </c>
      <c r="D47" s="36">
        <f t="shared" si="0"/>
        <v>1.388888888888884E-3</v>
      </c>
      <c r="E47" s="83" t="str">
        <f t="shared" si="4"/>
        <v>1</v>
      </c>
      <c r="F47" s="57">
        <v>12</v>
      </c>
      <c r="G47" s="37">
        <f t="shared" si="1"/>
        <v>1.388888888888884E-3</v>
      </c>
      <c r="I47" s="216" t="str">
        <f>NVA_name</f>
        <v>NVA</v>
      </c>
      <c r="J47" s="217"/>
      <c r="K47" s="217"/>
      <c r="L47" s="218"/>
    </row>
    <row r="48" spans="1:20" ht="15.5" thickBot="1" x14ac:dyDescent="0.35">
      <c r="A48" s="33">
        <f t="shared" si="3"/>
        <v>37</v>
      </c>
      <c r="B48" s="34" t="str">
        <f>Timesheet!B53</f>
        <v>Activity 37</v>
      </c>
      <c r="C48" s="35">
        <f>Timesheet!C53</f>
        <v>0.74097222222222225</v>
      </c>
      <c r="D48" s="36">
        <f t="shared" si="0"/>
        <v>6.2499999999999778E-3</v>
      </c>
      <c r="E48" s="83" t="str">
        <f t="shared" si="4"/>
        <v>4</v>
      </c>
      <c r="F48" s="57">
        <v>4</v>
      </c>
      <c r="G48" s="37">
        <f t="shared" si="1"/>
        <v>6.2499999999999778E-3</v>
      </c>
      <c r="I48" s="22"/>
      <c r="J48" s="23" t="str">
        <f t="shared" ref="J48:L49" si="18">J20</f>
        <v>Description</v>
      </c>
      <c r="K48" s="24" t="str">
        <f t="shared" si="18"/>
        <v>Duration</v>
      </c>
      <c r="L48" s="25" t="str">
        <f t="shared" si="18"/>
        <v>Actual</v>
      </c>
    </row>
    <row r="49" spans="1:20" ht="15.5" thickBot="1" x14ac:dyDescent="0.35">
      <c r="A49" s="33">
        <f t="shared" si="3"/>
        <v>38</v>
      </c>
      <c r="B49" s="34" t="str">
        <f>Timesheet!B54</f>
        <v>Activity 38</v>
      </c>
      <c r="C49" s="35">
        <f>Timesheet!C54</f>
        <v>0.74722222222222223</v>
      </c>
      <c r="D49" s="36">
        <f t="shared" si="0"/>
        <v>6.9444444444444198E-4</v>
      </c>
      <c r="E49" s="83" t="str">
        <f t="shared" si="4"/>
        <v>1</v>
      </c>
      <c r="F49" s="57">
        <v>12</v>
      </c>
      <c r="G49" s="37">
        <f t="shared" si="1"/>
        <v>6.9444444444444198E-4</v>
      </c>
      <c r="I49" s="29" t="s">
        <v>2</v>
      </c>
      <c r="J49" s="20" t="str">
        <f t="shared" si="18"/>
        <v>Cause</v>
      </c>
      <c r="K49" s="31" t="str">
        <f t="shared" si="18"/>
        <v>Categ.</v>
      </c>
      <c r="L49" s="32" t="str">
        <f t="shared" si="18"/>
        <v>%</v>
      </c>
      <c r="N49" s="118" t="s">
        <v>87</v>
      </c>
      <c r="O49" s="119" t="s">
        <v>5</v>
      </c>
      <c r="P49" s="120" t="s">
        <v>29</v>
      </c>
      <c r="R49" s="118" t="s">
        <v>87</v>
      </c>
      <c r="S49" s="127" t="s">
        <v>5</v>
      </c>
      <c r="T49" s="128" t="s">
        <v>29</v>
      </c>
    </row>
    <row r="50" spans="1:20" x14ac:dyDescent="0.25">
      <c r="A50" s="33">
        <f t="shared" si="3"/>
        <v>39</v>
      </c>
      <c r="B50" s="34" t="str">
        <f>Timesheet!B55</f>
        <v>Activity 39</v>
      </c>
      <c r="C50" s="35">
        <f>Timesheet!C55</f>
        <v>0.74791666666666667</v>
      </c>
      <c r="D50" s="36">
        <f t="shared" si="0"/>
        <v>4.8611111111110938E-3</v>
      </c>
      <c r="E50" s="83" t="str">
        <f t="shared" si="4"/>
        <v>1</v>
      </c>
      <c r="F50" s="57">
        <v>11</v>
      </c>
      <c r="G50" s="37">
        <f t="shared" si="1"/>
        <v>4.8611111111110938E-3</v>
      </c>
      <c r="I50" s="43">
        <v>51</v>
      </c>
      <c r="J50" s="98" t="s">
        <v>18</v>
      </c>
      <c r="K50" s="44">
        <f>SUMIF($F$12:$F$181,I50,$G$12:$G$181)</f>
        <v>3.4722222222222099E-3</v>
      </c>
      <c r="L50" s="45">
        <f t="shared" ref="L50:L59" si="19">IF($K$60=0,0,K50/$K$60)</f>
        <v>4.1666666666666664E-2</v>
      </c>
      <c r="N50" s="121">
        <f>RANK(L50,$L$50:$L$59)+COUNTIF(L$50:L50,L50)-1</f>
        <v>8</v>
      </c>
      <c r="O50" s="122" t="str">
        <f>IF(J50&lt;&gt;"",J50,"")</f>
        <v>Available</v>
      </c>
      <c r="P50" s="123">
        <f>L50</f>
        <v>4.1666666666666664E-2</v>
      </c>
      <c r="R50" s="33">
        <v>1</v>
      </c>
      <c r="S50" s="34" t="str">
        <f>VLOOKUP($R50,$N$50:$P$59,2,FALSE)</f>
        <v>Non active meetings</v>
      </c>
      <c r="T50" s="97">
        <f>VLOOKUP($R50,$N$50:$P$59,3,FALSE)</f>
        <v>0.30000000000000132</v>
      </c>
    </row>
    <row r="51" spans="1:20" x14ac:dyDescent="0.25">
      <c r="A51" s="33">
        <f t="shared" si="3"/>
        <v>40</v>
      </c>
      <c r="B51" s="34" t="str">
        <f>Timesheet!B56</f>
        <v>Activity 40</v>
      </c>
      <c r="C51" s="35">
        <f>Timesheet!C56</f>
        <v>0.75277777777777777</v>
      </c>
      <c r="D51" s="36">
        <f t="shared" si="0"/>
        <v>2.7777777777777679E-3</v>
      </c>
      <c r="E51" s="83" t="str">
        <f t="shared" si="4"/>
        <v>5</v>
      </c>
      <c r="F51" s="57">
        <v>53</v>
      </c>
      <c r="G51" s="37">
        <f t="shared" si="1"/>
        <v>2.7777777777777679E-3</v>
      </c>
      <c r="I51" s="46">
        <v>52</v>
      </c>
      <c r="J51" s="99" t="s">
        <v>39</v>
      </c>
      <c r="K51" s="44">
        <f t="shared" ref="K51:K59" si="20">SUMIF($F$12:$F$181,I51,$G$12:$G$181)</f>
        <v>2.7777777777776569E-3</v>
      </c>
      <c r="L51" s="49">
        <f t="shared" si="19"/>
        <v>3.3333333333332001E-2</v>
      </c>
      <c r="N51" s="121">
        <f>RANK(L51,$L$50:$L$59)+COUNTIF(L$50:L51,L51)-1</f>
        <v>9</v>
      </c>
      <c r="O51" s="122" t="str">
        <f t="shared" ref="O51:O57" si="21">IF(J51&lt;&gt;"",J51,"")</f>
        <v>Administrative tasks/keing reporting data</v>
      </c>
      <c r="P51" s="123">
        <f t="shared" ref="P51:P57" si="22">L51</f>
        <v>3.3333333333332001E-2</v>
      </c>
      <c r="R51" s="33">
        <v>2</v>
      </c>
      <c r="S51" s="34" t="str">
        <f t="shared" ref="S51:S59" si="23">VLOOKUP($R51,$N$50:$P$59,2,FALSE)</f>
        <v>Training</v>
      </c>
      <c r="T51" s="91">
        <f t="shared" ref="T51:T59" si="24">VLOOKUP($R51,$N$50:$P$59,3,FALSE)</f>
        <v>0.15000000000000133</v>
      </c>
    </row>
    <row r="52" spans="1:20" x14ac:dyDescent="0.25">
      <c r="A52" s="33">
        <f t="shared" si="3"/>
        <v>41</v>
      </c>
      <c r="B52" s="34" t="str">
        <f>Timesheet!B57</f>
        <v>Activity 41</v>
      </c>
      <c r="C52" s="35">
        <f>Timesheet!C57</f>
        <v>0.75555555555555554</v>
      </c>
      <c r="D52" s="36">
        <f t="shared" si="0"/>
        <v>4.1666666666667629E-3</v>
      </c>
      <c r="E52" s="83" t="str">
        <f t="shared" si="4"/>
        <v>4</v>
      </c>
      <c r="F52" s="57">
        <v>4</v>
      </c>
      <c r="G52" s="37">
        <f t="shared" si="1"/>
        <v>4.1666666666667629E-3</v>
      </c>
      <c r="I52" s="46">
        <v>53</v>
      </c>
      <c r="J52" s="99" t="s">
        <v>40</v>
      </c>
      <c r="K52" s="44">
        <f t="shared" si="20"/>
        <v>9.7222222222220767E-3</v>
      </c>
      <c r="L52" s="49">
        <f t="shared" si="19"/>
        <v>0.11666666666666534</v>
      </c>
      <c r="N52" s="121">
        <f>RANK(L52,$L$50:$L$59)+COUNTIF(L$50:L52,L52)-1</f>
        <v>4</v>
      </c>
      <c r="O52" s="122" t="str">
        <f t="shared" si="21"/>
        <v>Waiting</v>
      </c>
      <c r="P52" s="123">
        <f t="shared" si="22"/>
        <v>0.11666666666666534</v>
      </c>
      <c r="R52" s="33">
        <v>3</v>
      </c>
      <c r="S52" s="34" t="str">
        <f t="shared" si="23"/>
        <v>Correcting mistake / Rework</v>
      </c>
      <c r="T52" s="91">
        <f t="shared" si="24"/>
        <v>0.13333333333333466</v>
      </c>
    </row>
    <row r="53" spans="1:20" x14ac:dyDescent="0.25">
      <c r="A53" s="33">
        <f t="shared" si="3"/>
        <v>42</v>
      </c>
      <c r="B53" s="34" t="str">
        <f>Timesheet!B58</f>
        <v>Activity 42</v>
      </c>
      <c r="C53" s="35">
        <f>Timesheet!C58</f>
        <v>0.7597222222222223</v>
      </c>
      <c r="D53" s="36">
        <f t="shared" si="0"/>
        <v>1.3888888888887729E-3</v>
      </c>
      <c r="E53" s="83" t="str">
        <f t="shared" si="4"/>
        <v>5</v>
      </c>
      <c r="F53" s="57">
        <v>52</v>
      </c>
      <c r="G53" s="37">
        <f t="shared" si="1"/>
        <v>1.3888888888887729E-3</v>
      </c>
      <c r="I53" s="46">
        <v>54</v>
      </c>
      <c r="J53" s="99" t="s">
        <v>41</v>
      </c>
      <c r="K53" s="44">
        <f t="shared" si="20"/>
        <v>4.1666666666667629E-3</v>
      </c>
      <c r="L53" s="49">
        <f t="shared" si="19"/>
        <v>5.0000000000001335E-2</v>
      </c>
      <c r="N53" s="121">
        <f>RANK(L53,$L$50:$L$59)+COUNTIF(L$50:L53,L53)-1</f>
        <v>6</v>
      </c>
      <c r="O53" s="122" t="str">
        <f t="shared" si="21"/>
        <v>Travel</v>
      </c>
      <c r="P53" s="123">
        <f t="shared" si="22"/>
        <v>5.0000000000001335E-2</v>
      </c>
      <c r="R53" s="33">
        <v>4</v>
      </c>
      <c r="S53" s="34" t="str">
        <f t="shared" si="23"/>
        <v>Waiting</v>
      </c>
      <c r="T53" s="91">
        <f t="shared" si="24"/>
        <v>0.11666666666666534</v>
      </c>
    </row>
    <row r="54" spans="1:20" x14ac:dyDescent="0.25">
      <c r="A54" s="33">
        <f t="shared" si="3"/>
        <v>43</v>
      </c>
      <c r="B54" s="34" t="str">
        <f>Timesheet!B59</f>
        <v>Activity 43</v>
      </c>
      <c r="C54" s="35">
        <f>Timesheet!C59</f>
        <v>0.76111111111111107</v>
      </c>
      <c r="D54" s="36">
        <f t="shared" si="0"/>
        <v>1.388888888888884E-3</v>
      </c>
      <c r="E54" s="83" t="str">
        <f t="shared" si="4"/>
        <v>5</v>
      </c>
      <c r="F54" s="57">
        <v>54</v>
      </c>
      <c r="G54" s="37">
        <f t="shared" si="1"/>
        <v>1.388888888888884E-3</v>
      </c>
      <c r="I54" s="46">
        <v>55</v>
      </c>
      <c r="J54" s="158" t="s">
        <v>42</v>
      </c>
      <c r="K54" s="44">
        <f t="shared" si="20"/>
        <v>1.3888888888887729E-3</v>
      </c>
      <c r="L54" s="49">
        <f t="shared" si="19"/>
        <v>1.6666666666665334E-2</v>
      </c>
      <c r="N54" s="121">
        <f>RANK(L54,$L$50:$L$59)+COUNTIF(L$50:L54,L54)-1</f>
        <v>10</v>
      </c>
      <c r="O54" s="122" t="str">
        <f t="shared" si="21"/>
        <v>Extended break</v>
      </c>
      <c r="P54" s="123">
        <f t="shared" si="22"/>
        <v>1.6666666666665334E-2</v>
      </c>
      <c r="R54" s="33">
        <v>5</v>
      </c>
      <c r="S54" s="34" t="str">
        <f t="shared" si="23"/>
        <v>Excessive Calling/alerting</v>
      </c>
      <c r="T54" s="91">
        <f t="shared" si="24"/>
        <v>0.10833333333333334</v>
      </c>
    </row>
    <row r="55" spans="1:20" x14ac:dyDescent="0.25">
      <c r="A55" s="33">
        <f t="shared" si="3"/>
        <v>44</v>
      </c>
      <c r="B55" s="34" t="str">
        <f>Timesheet!B60</f>
        <v>Activity 44</v>
      </c>
      <c r="C55" s="35">
        <f>Timesheet!C60</f>
        <v>0.76249999999999996</v>
      </c>
      <c r="D55" s="36">
        <f t="shared" si="0"/>
        <v>2.7777777777778789E-3</v>
      </c>
      <c r="E55" s="83" t="str">
        <f t="shared" si="4"/>
        <v>5</v>
      </c>
      <c r="F55" s="57">
        <v>54</v>
      </c>
      <c r="G55" s="37">
        <f t="shared" si="1"/>
        <v>2.7777777777778789E-3</v>
      </c>
      <c r="I55" s="46">
        <v>56</v>
      </c>
      <c r="J55" s="99" t="s">
        <v>28</v>
      </c>
      <c r="K55" s="44">
        <f t="shared" si="20"/>
        <v>1.2500000000000067E-2</v>
      </c>
      <c r="L55" s="49">
        <f t="shared" si="19"/>
        <v>0.15000000000000133</v>
      </c>
      <c r="N55" s="121">
        <f>RANK(L55,$L$50:$L$59)+COUNTIF(L$50:L55,L55)-1</f>
        <v>2</v>
      </c>
      <c r="O55" s="122" t="str">
        <f t="shared" si="21"/>
        <v>Training</v>
      </c>
      <c r="P55" s="123">
        <f t="shared" si="22"/>
        <v>0.15000000000000133</v>
      </c>
      <c r="R55" s="33">
        <v>6</v>
      </c>
      <c r="S55" s="34" t="str">
        <f t="shared" si="23"/>
        <v>Travel</v>
      </c>
      <c r="T55" s="91">
        <f t="shared" si="24"/>
        <v>5.0000000000001335E-2</v>
      </c>
    </row>
    <row r="56" spans="1:20" x14ac:dyDescent="0.25">
      <c r="A56" s="33">
        <f t="shared" si="3"/>
        <v>45</v>
      </c>
      <c r="B56" s="34" t="str">
        <f>Timesheet!B61</f>
        <v>Activity 45</v>
      </c>
      <c r="C56" s="35">
        <f>Timesheet!C61</f>
        <v>0.76527777777777783</v>
      </c>
      <c r="D56" s="36">
        <f t="shared" si="0"/>
        <v>1.3888888888887729E-3</v>
      </c>
      <c r="E56" s="83" t="str">
        <f t="shared" si="4"/>
        <v>5</v>
      </c>
      <c r="F56" s="57">
        <v>55</v>
      </c>
      <c r="G56" s="37">
        <f t="shared" si="1"/>
        <v>1.3888888888887729E-3</v>
      </c>
      <c r="I56" s="46">
        <v>57</v>
      </c>
      <c r="J56" s="99" t="s">
        <v>43</v>
      </c>
      <c r="K56" s="44">
        <f t="shared" si="20"/>
        <v>2.5000000000000022E-2</v>
      </c>
      <c r="L56" s="49">
        <f t="shared" si="19"/>
        <v>0.30000000000000132</v>
      </c>
      <c r="N56" s="121">
        <f>RANK(L56,$L$50:$L$59)+COUNTIF(L$50:L56,L56)-1</f>
        <v>1</v>
      </c>
      <c r="O56" s="122" t="str">
        <f t="shared" si="21"/>
        <v>Non active meetings</v>
      </c>
      <c r="P56" s="123">
        <f t="shared" si="22"/>
        <v>0.30000000000000132</v>
      </c>
      <c r="R56" s="33">
        <v>7</v>
      </c>
      <c r="S56" s="34" t="str">
        <f t="shared" si="23"/>
        <v>Get info without taking action</v>
      </c>
      <c r="T56" s="91">
        <f t="shared" si="24"/>
        <v>4.9999999999998671E-2</v>
      </c>
    </row>
    <row r="57" spans="1:20" x14ac:dyDescent="0.25">
      <c r="A57" s="33">
        <f t="shared" si="3"/>
        <v>46</v>
      </c>
      <c r="B57" s="34" t="str">
        <f>Timesheet!B62</f>
        <v>Activity 46</v>
      </c>
      <c r="C57" s="35">
        <f>Timesheet!C62</f>
        <v>0.76666666666666661</v>
      </c>
      <c r="D57" s="36">
        <f>IF(C58=0,0,C58-C57)</f>
        <v>2.083333333333437E-3</v>
      </c>
      <c r="E57" s="83" t="str">
        <f t="shared" si="4"/>
        <v>5</v>
      </c>
      <c r="F57" s="57">
        <v>56</v>
      </c>
      <c r="G57" s="37">
        <f t="shared" si="1"/>
        <v>2.083333333333437E-3</v>
      </c>
      <c r="I57" s="46">
        <v>58</v>
      </c>
      <c r="J57" s="99" t="s">
        <v>44</v>
      </c>
      <c r="K57" s="44">
        <f t="shared" si="20"/>
        <v>9.0277777777777457E-3</v>
      </c>
      <c r="L57" s="49">
        <f t="shared" si="19"/>
        <v>0.10833333333333334</v>
      </c>
      <c r="N57" s="121">
        <f>RANK(L57,$L$50:$L$59)+COUNTIF(L$50:L57,L57)-1</f>
        <v>5</v>
      </c>
      <c r="O57" s="122" t="str">
        <f t="shared" si="21"/>
        <v>Excessive Calling/alerting</v>
      </c>
      <c r="P57" s="123">
        <f t="shared" si="22"/>
        <v>0.10833333333333334</v>
      </c>
      <c r="R57" s="33">
        <v>8</v>
      </c>
      <c r="S57" s="34" t="str">
        <f t="shared" si="23"/>
        <v>Available</v>
      </c>
      <c r="T57" s="91">
        <f t="shared" si="24"/>
        <v>4.1666666666666664E-2</v>
      </c>
    </row>
    <row r="58" spans="1:20" x14ac:dyDescent="0.25">
      <c r="A58" s="33">
        <f>A57+1</f>
        <v>47</v>
      </c>
      <c r="B58" s="34" t="str">
        <f>Timesheet!B63</f>
        <v>Activity 47</v>
      </c>
      <c r="C58" s="35">
        <f>Timesheet!C63</f>
        <v>0.76875000000000004</v>
      </c>
      <c r="D58" s="36">
        <f>IF(C59=0,0,C59-C58)</f>
        <v>2.0833333333333259E-3</v>
      </c>
      <c r="E58" s="83" t="str">
        <f t="shared" si="4"/>
        <v>5</v>
      </c>
      <c r="F58" s="57">
        <v>56</v>
      </c>
      <c r="G58" s="37">
        <f t="shared" si="1"/>
        <v>2.0833333333333259E-3</v>
      </c>
      <c r="I58" s="46">
        <v>59</v>
      </c>
      <c r="J58" s="117" t="s">
        <v>56</v>
      </c>
      <c r="K58" s="44">
        <f t="shared" si="20"/>
        <v>1.1111111111111183E-2</v>
      </c>
      <c r="L58" s="49">
        <f t="shared" si="19"/>
        <v>0.13333333333333466</v>
      </c>
      <c r="N58" s="121">
        <f>RANK(L58,$L$50:$L$59)+COUNTIF(L$50:L58,L58)-1</f>
        <v>3</v>
      </c>
      <c r="O58" s="122" t="str">
        <f t="shared" ref="O58:O59" si="25">IF(J58&lt;&gt;"",J58,"")</f>
        <v>Correcting mistake / Rework</v>
      </c>
      <c r="P58" s="123">
        <f t="shared" ref="P58:P59" si="26">L58</f>
        <v>0.13333333333333466</v>
      </c>
      <c r="R58" s="33">
        <v>9</v>
      </c>
      <c r="S58" s="34" t="str">
        <f t="shared" si="23"/>
        <v>Administrative tasks/keing reporting data</v>
      </c>
      <c r="T58" s="91">
        <f t="shared" si="24"/>
        <v>3.3333333333332001E-2</v>
      </c>
    </row>
    <row r="59" spans="1:20" ht="13" thickBot="1" x14ac:dyDescent="0.3">
      <c r="A59" s="33">
        <f>A58+1</f>
        <v>48</v>
      </c>
      <c r="B59" s="34" t="str">
        <f>Timesheet!B64</f>
        <v>Activity 48</v>
      </c>
      <c r="C59" s="35">
        <f>Timesheet!C64</f>
        <v>0.77083333333333337</v>
      </c>
      <c r="D59" s="36">
        <f t="shared" si="0"/>
        <v>6.9444444444444198E-3</v>
      </c>
      <c r="E59" s="83" t="str">
        <f t="shared" si="4"/>
        <v>5</v>
      </c>
      <c r="F59" s="57">
        <v>56</v>
      </c>
      <c r="G59" s="37">
        <f t="shared" si="1"/>
        <v>6.9444444444444198E-3</v>
      </c>
      <c r="I59" s="129">
        <v>511</v>
      </c>
      <c r="J59" s="182" t="s">
        <v>221</v>
      </c>
      <c r="K59" s="53">
        <f t="shared" si="20"/>
        <v>4.1666666666665408E-3</v>
      </c>
      <c r="L59" s="40">
        <f t="shared" si="19"/>
        <v>4.9999999999998671E-2</v>
      </c>
      <c r="N59" s="124">
        <f>RANK(L59,$L$50:$L$59)+COUNTIF(L$50:L59,L59)-1</f>
        <v>7</v>
      </c>
      <c r="O59" s="125" t="str">
        <f t="shared" si="25"/>
        <v>Get info without taking action</v>
      </c>
      <c r="P59" s="126">
        <f t="shared" si="26"/>
        <v>4.9999999999998671E-2</v>
      </c>
      <c r="R59" s="54">
        <v>10</v>
      </c>
      <c r="S59" s="39" t="str">
        <f t="shared" si="23"/>
        <v>Extended break</v>
      </c>
      <c r="T59" s="94">
        <f t="shared" si="24"/>
        <v>1.6666666666665334E-2</v>
      </c>
    </row>
    <row r="60" spans="1:20" ht="13" x14ac:dyDescent="0.3">
      <c r="A60" s="33">
        <f>A59+1</f>
        <v>49</v>
      </c>
      <c r="B60" s="34" t="str">
        <f>Timesheet!B65</f>
        <v>Activity 49</v>
      </c>
      <c r="C60" s="35">
        <f>Timesheet!C65</f>
        <v>0.77777777777777779</v>
      </c>
      <c r="D60" s="36">
        <f t="shared" si="0"/>
        <v>1.388888888888884E-3</v>
      </c>
      <c r="E60" s="83" t="str">
        <f t="shared" si="4"/>
        <v>5</v>
      </c>
      <c r="F60" s="57">
        <v>56</v>
      </c>
      <c r="G60" s="37">
        <f t="shared" si="1"/>
        <v>1.388888888888884E-3</v>
      </c>
      <c r="J60" s="41" t="str">
        <f>J45</f>
        <v>Total time=&gt;</v>
      </c>
      <c r="K60" s="51">
        <f>SUM(K50:K59)</f>
        <v>8.3333333333333037E-2</v>
      </c>
    </row>
    <row r="61" spans="1:20" x14ac:dyDescent="0.25">
      <c r="A61" s="33">
        <f>A60+1</f>
        <v>50</v>
      </c>
      <c r="B61" s="34" t="str">
        <f>Timesheet!B66</f>
        <v>Activity 50</v>
      </c>
      <c r="C61" s="35">
        <f>Timesheet!C66</f>
        <v>0.77916666666666667</v>
      </c>
      <c r="D61" s="36">
        <f t="shared" si="0"/>
        <v>1.8055555555555491E-2</v>
      </c>
      <c r="E61" s="83" t="str">
        <f t="shared" si="4"/>
        <v>5</v>
      </c>
      <c r="F61" s="57">
        <v>57</v>
      </c>
      <c r="G61" s="37">
        <f t="shared" si="1"/>
        <v>1.8055555555555491E-2</v>
      </c>
      <c r="J61" s="6" t="s">
        <v>89</v>
      </c>
      <c r="K61" s="130">
        <f>K17-K14-K15-K31-K45-K60</f>
        <v>0</v>
      </c>
      <c r="N61" s="6"/>
    </row>
    <row r="62" spans="1:20" ht="13" thickBot="1" x14ac:dyDescent="0.3">
      <c r="A62" s="33">
        <f t="shared" ref="A62:A104" si="27">A61+1</f>
        <v>51</v>
      </c>
      <c r="B62" s="34" t="str">
        <f>Timesheet!B67</f>
        <v>Activity 51</v>
      </c>
      <c r="C62" s="35">
        <f>Timesheet!C67</f>
        <v>0.79722222222222217</v>
      </c>
      <c r="D62" s="36">
        <f t="shared" si="0"/>
        <v>4.8611111111112049E-3</v>
      </c>
      <c r="E62" s="83" t="str">
        <f t="shared" si="4"/>
        <v>5</v>
      </c>
      <c r="F62" s="57">
        <v>57</v>
      </c>
      <c r="G62" s="37">
        <f t="shared" si="1"/>
        <v>4.8611111111112049E-3</v>
      </c>
    </row>
    <row r="63" spans="1:20" ht="13.5" thickBot="1" x14ac:dyDescent="0.35">
      <c r="A63" s="33">
        <f t="shared" si="27"/>
        <v>52</v>
      </c>
      <c r="B63" s="34" t="str">
        <f>Timesheet!B68</f>
        <v>Activity 52</v>
      </c>
      <c r="C63" s="35">
        <f>Timesheet!C68</f>
        <v>0.80208333333333337</v>
      </c>
      <c r="D63" s="36">
        <f t="shared" si="0"/>
        <v>2.0833333333333259E-3</v>
      </c>
      <c r="E63" s="83" t="str">
        <f t="shared" si="4"/>
        <v>5</v>
      </c>
      <c r="F63" s="57">
        <v>57</v>
      </c>
      <c r="G63" s="37">
        <f t="shared" si="1"/>
        <v>2.0833333333333259E-3</v>
      </c>
      <c r="I63" s="216" t="str">
        <f>CONCATENATE(NVA_name," + ",J15)</f>
        <v>NVA + Passive monitoring</v>
      </c>
      <c r="J63" s="217"/>
      <c r="K63" s="217"/>
      <c r="L63" s="218"/>
      <c r="R63" s="132" t="s">
        <v>67</v>
      </c>
    </row>
    <row r="64" spans="1:20" ht="15" x14ac:dyDescent="0.3">
      <c r="A64" s="33">
        <f t="shared" si="27"/>
        <v>53</v>
      </c>
      <c r="B64" s="34" t="str">
        <f>Timesheet!B69</f>
        <v>Activity 53</v>
      </c>
      <c r="C64" s="35">
        <f>Timesheet!C69</f>
        <v>0.8041666666666667</v>
      </c>
      <c r="D64" s="36">
        <f t="shared" si="0"/>
        <v>6.9444444444443088E-3</v>
      </c>
      <c r="E64" s="83" t="str">
        <f t="shared" si="4"/>
        <v>5</v>
      </c>
      <c r="F64" s="57">
        <v>58</v>
      </c>
      <c r="G64" s="37">
        <f t="shared" si="1"/>
        <v>6.9444444444443088E-3</v>
      </c>
      <c r="I64" s="133"/>
      <c r="J64" s="26" t="str">
        <f>J49</f>
        <v>Cause</v>
      </c>
      <c r="K64" s="26" t="str">
        <f>K49</f>
        <v>Categ.</v>
      </c>
      <c r="L64" s="135" t="str">
        <f>L49</f>
        <v>%</v>
      </c>
      <c r="N64" s="118" t="s">
        <v>87</v>
      </c>
      <c r="O64" s="119" t="s">
        <v>5</v>
      </c>
      <c r="P64" s="120" t="s">
        <v>29</v>
      </c>
      <c r="R64" s="118" t="s">
        <v>87</v>
      </c>
      <c r="S64" s="127" t="s">
        <v>5</v>
      </c>
      <c r="T64" s="128" t="s">
        <v>29</v>
      </c>
    </row>
    <row r="65" spans="1:21" x14ac:dyDescent="0.25">
      <c r="A65" s="33">
        <f t="shared" si="27"/>
        <v>54</v>
      </c>
      <c r="B65" s="34" t="str">
        <f>Timesheet!B70</f>
        <v>Activity 54</v>
      </c>
      <c r="C65" s="35">
        <f>Timesheet!C70</f>
        <v>0.81111111111111101</v>
      </c>
      <c r="D65" s="36">
        <f t="shared" si="0"/>
        <v>2.083333333333437E-3</v>
      </c>
      <c r="E65" s="83" t="str">
        <f t="shared" si="4"/>
        <v>5</v>
      </c>
      <c r="F65" s="57">
        <v>58</v>
      </c>
      <c r="G65" s="37">
        <f t="shared" si="1"/>
        <v>2.083333333333437E-3</v>
      </c>
      <c r="I65" s="33"/>
      <c r="J65" s="34" t="str">
        <f>J15</f>
        <v>Passive monitoring</v>
      </c>
      <c r="K65" s="134">
        <f>K15</f>
        <v>0.10694444444444451</v>
      </c>
      <c r="L65" s="91">
        <f>IF($K$76=0,0,K65/$K$76)</f>
        <v>0.56204379562043894</v>
      </c>
      <c r="N65" s="121">
        <f>RANK(L65,$L$65:$L$75)+COUNTIF(L$65:L65,L65)-1</f>
        <v>1</v>
      </c>
      <c r="O65" s="122" t="str">
        <f>IF(J65&lt;&gt;"",J65,"")</f>
        <v>Passive monitoring</v>
      </c>
      <c r="P65" s="123">
        <f>L65</f>
        <v>0.56204379562043894</v>
      </c>
      <c r="R65" s="33">
        <v>1</v>
      </c>
      <c r="S65" s="34" t="str">
        <f>VLOOKUP($R65,$N$65:$P$75,2,FALSE)</f>
        <v>Passive monitoring</v>
      </c>
      <c r="T65" s="97">
        <f>VLOOKUP($R65,$N$65:$P$75,3,FALSE)</f>
        <v>0.56204379562043894</v>
      </c>
      <c r="U65" s="110"/>
    </row>
    <row r="66" spans="1:21" x14ac:dyDescent="0.25">
      <c r="A66" s="33">
        <f t="shared" si="27"/>
        <v>55</v>
      </c>
      <c r="B66" s="34" t="str">
        <f>Timesheet!B71</f>
        <v>Activity 55</v>
      </c>
      <c r="C66" s="35">
        <f>Timesheet!C71</f>
        <v>0.81319444444444444</v>
      </c>
      <c r="D66" s="36">
        <f t="shared" si="0"/>
        <v>8.3333333333333037E-3</v>
      </c>
      <c r="E66" s="83" t="str">
        <f t="shared" si="4"/>
        <v>5</v>
      </c>
      <c r="F66" s="57">
        <v>59</v>
      </c>
      <c r="G66" s="37">
        <f t="shared" si="1"/>
        <v>8.3333333333333037E-3</v>
      </c>
      <c r="I66" s="33"/>
      <c r="J66" s="34" t="str">
        <f>J50</f>
        <v>Available</v>
      </c>
      <c r="K66" s="90">
        <f>K50</f>
        <v>3.4722222222222099E-3</v>
      </c>
      <c r="L66" s="91">
        <f t="shared" ref="L66:L75" si="28">IF($K$76=0,0,K66/$K$76)</f>
        <v>1.8248175182481709E-2</v>
      </c>
      <c r="N66" s="121">
        <f>RANK(L66,$L$65:$L$75)+COUNTIF(L$65:L66,L66)-1</f>
        <v>9</v>
      </c>
      <c r="O66" s="122" t="str">
        <f t="shared" ref="O66:O73" si="29">IF(J66&lt;&gt;"",J66,"")</f>
        <v>Available</v>
      </c>
      <c r="P66" s="123">
        <f t="shared" ref="P66:P73" si="30">L66</f>
        <v>1.8248175182481709E-2</v>
      </c>
      <c r="R66" s="33">
        <v>2</v>
      </c>
      <c r="S66" s="34" t="str">
        <f t="shared" ref="S66:S75" si="31">VLOOKUP($R66,$N$65:$P$75,2,FALSE)</f>
        <v>Non active meetings</v>
      </c>
      <c r="T66" s="91">
        <f t="shared" ref="T66:T75" si="32">VLOOKUP($R66,$N$65:$P$75,3,FALSE)</f>
        <v>0.1313868613138689</v>
      </c>
      <c r="U66" s="110"/>
    </row>
    <row r="67" spans="1:21" x14ac:dyDescent="0.25">
      <c r="A67" s="33">
        <f t="shared" si="27"/>
        <v>56</v>
      </c>
      <c r="B67" s="34" t="str">
        <f>Timesheet!B72</f>
        <v>Activity 56</v>
      </c>
      <c r="C67" s="35">
        <f>Timesheet!C72</f>
        <v>0.82152777777777775</v>
      </c>
      <c r="D67" s="36">
        <f t="shared" si="0"/>
        <v>1.388888888888884E-3</v>
      </c>
      <c r="E67" s="83" t="str">
        <f t="shared" si="4"/>
        <v>5</v>
      </c>
      <c r="F67" s="57">
        <v>59</v>
      </c>
      <c r="G67" s="37">
        <f t="shared" si="1"/>
        <v>1.388888888888884E-3</v>
      </c>
      <c r="I67" s="33"/>
      <c r="J67" s="34" t="str">
        <f t="shared" ref="J67:K67" si="33">J51</f>
        <v>Administrative tasks/keing reporting data</v>
      </c>
      <c r="K67" s="90">
        <f t="shared" si="33"/>
        <v>2.7777777777776569E-3</v>
      </c>
      <c r="L67" s="91">
        <f t="shared" si="28"/>
        <v>1.4598540145984783E-2</v>
      </c>
      <c r="N67" s="121">
        <f>RANK(L67,$L$65:$L$75)+COUNTIF(L$65:L67,L67)-1</f>
        <v>10</v>
      </c>
      <c r="O67" s="122" t="str">
        <f t="shared" si="29"/>
        <v>Administrative tasks/keing reporting data</v>
      </c>
      <c r="P67" s="123">
        <f t="shared" si="30"/>
        <v>1.4598540145984783E-2</v>
      </c>
      <c r="R67" s="33">
        <v>3</v>
      </c>
      <c r="S67" s="34" t="str">
        <f t="shared" si="31"/>
        <v>Training</v>
      </c>
      <c r="T67" s="91">
        <f t="shared" si="32"/>
        <v>6.569343065693474E-2</v>
      </c>
      <c r="U67" s="110"/>
    </row>
    <row r="68" spans="1:21" x14ac:dyDescent="0.25">
      <c r="A68" s="33">
        <f t="shared" si="27"/>
        <v>57</v>
      </c>
      <c r="B68" s="34" t="str">
        <f>Timesheet!B73</f>
        <v>Activity 57</v>
      </c>
      <c r="C68" s="35">
        <f>Timesheet!C73</f>
        <v>0.82291666666666663</v>
      </c>
      <c r="D68" s="36">
        <f t="shared" si="0"/>
        <v>1.388888888888995E-3</v>
      </c>
      <c r="E68" s="83" t="str">
        <f t="shared" si="4"/>
        <v>5</v>
      </c>
      <c r="F68" s="57">
        <v>59</v>
      </c>
      <c r="G68" s="37">
        <f t="shared" si="1"/>
        <v>1.388888888888995E-3</v>
      </c>
      <c r="I68" s="33"/>
      <c r="J68" s="34" t="str">
        <f t="shared" ref="J68:K68" si="34">J52</f>
        <v>Waiting</v>
      </c>
      <c r="K68" s="90">
        <f t="shared" si="34"/>
        <v>9.7222222222220767E-3</v>
      </c>
      <c r="L68" s="91">
        <f t="shared" si="28"/>
        <v>5.1094890510948204E-2</v>
      </c>
      <c r="N68" s="121">
        <f>RANK(L68,$L$65:$L$75)+COUNTIF(L$65:L68,L68)-1</f>
        <v>5</v>
      </c>
      <c r="O68" s="122" t="str">
        <f t="shared" si="29"/>
        <v>Waiting</v>
      </c>
      <c r="P68" s="123">
        <f t="shared" si="30"/>
        <v>5.1094890510948204E-2</v>
      </c>
      <c r="R68" s="33">
        <v>4</v>
      </c>
      <c r="S68" s="34" t="str">
        <f t="shared" si="31"/>
        <v>Correcting mistake / Rework</v>
      </c>
      <c r="T68" s="91">
        <f t="shared" si="32"/>
        <v>5.8394160583942055E-2</v>
      </c>
      <c r="U68" s="110"/>
    </row>
    <row r="69" spans="1:21" x14ac:dyDescent="0.25">
      <c r="A69" s="33">
        <f t="shared" si="27"/>
        <v>58</v>
      </c>
      <c r="B69" s="34" t="str">
        <f>Timesheet!B74</f>
        <v>Activity 58</v>
      </c>
      <c r="C69" s="35">
        <f>Timesheet!C74</f>
        <v>0.82430555555555562</v>
      </c>
      <c r="D69" s="36">
        <f t="shared" si="0"/>
        <v>4.1666666666665408E-3</v>
      </c>
      <c r="E69" s="83" t="str">
        <f t="shared" si="4"/>
        <v>5</v>
      </c>
      <c r="F69" s="57">
        <v>511</v>
      </c>
      <c r="G69" s="37">
        <f t="shared" si="1"/>
        <v>4.1666666666665408E-3</v>
      </c>
      <c r="I69" s="33"/>
      <c r="J69" s="34" t="str">
        <f t="shared" ref="J69:K69" si="35">J53</f>
        <v>Travel</v>
      </c>
      <c r="K69" s="90">
        <f t="shared" si="35"/>
        <v>4.1666666666667629E-3</v>
      </c>
      <c r="L69" s="91">
        <f t="shared" si="28"/>
        <v>2.1897810218978634E-2</v>
      </c>
      <c r="N69" s="121">
        <f>RANK(L69,$L$65:$L$75)+COUNTIF(L$65:L69,L69)-1</f>
        <v>7</v>
      </c>
      <c r="O69" s="122" t="str">
        <f t="shared" si="29"/>
        <v>Travel</v>
      </c>
      <c r="P69" s="123">
        <f t="shared" si="30"/>
        <v>2.1897810218978634E-2</v>
      </c>
      <c r="R69" s="33">
        <v>5</v>
      </c>
      <c r="S69" s="34" t="str">
        <f t="shared" si="31"/>
        <v>Waiting</v>
      </c>
      <c r="T69" s="91">
        <f t="shared" si="32"/>
        <v>5.1094890510948204E-2</v>
      </c>
      <c r="U69" s="110"/>
    </row>
    <row r="70" spans="1:21" x14ac:dyDescent="0.25">
      <c r="A70" s="33">
        <f t="shared" si="27"/>
        <v>59</v>
      </c>
      <c r="B70" s="34" t="str">
        <f>Timesheet!B75</f>
        <v>Activity 59</v>
      </c>
      <c r="C70" s="35">
        <f>Timesheet!C75</f>
        <v>0.82847222222222217</v>
      </c>
      <c r="D70" s="36">
        <f t="shared" si="0"/>
        <v>6.9444444444444198E-4</v>
      </c>
      <c r="E70" s="83" t="str">
        <f t="shared" si="4"/>
        <v>2</v>
      </c>
      <c r="F70" s="57">
        <v>22</v>
      </c>
      <c r="G70" s="37">
        <f t="shared" si="1"/>
        <v>6.9444444444444198E-4</v>
      </c>
      <c r="I70" s="33"/>
      <c r="J70" s="34" t="str">
        <f t="shared" ref="J70:K70" si="36">J54</f>
        <v>Extended break</v>
      </c>
      <c r="K70" s="90">
        <f t="shared" si="36"/>
        <v>1.3888888888887729E-3</v>
      </c>
      <c r="L70" s="91">
        <f t="shared" si="28"/>
        <v>7.2992700729921003E-3</v>
      </c>
      <c r="N70" s="121">
        <f>RANK(L70,$L$65:$L$75)+COUNTIF(L$65:L70,L70)-1</f>
        <v>11</v>
      </c>
      <c r="O70" s="122" t="str">
        <f t="shared" si="29"/>
        <v>Extended break</v>
      </c>
      <c r="P70" s="123">
        <f t="shared" si="30"/>
        <v>7.2992700729921003E-3</v>
      </c>
      <c r="R70" s="33">
        <v>6</v>
      </c>
      <c r="S70" s="34" t="str">
        <f t="shared" si="31"/>
        <v>Excessive Calling/alerting</v>
      </c>
      <c r="T70" s="91">
        <f t="shared" si="32"/>
        <v>4.7445255474452441E-2</v>
      </c>
      <c r="U70" s="110"/>
    </row>
    <row r="71" spans="1:21" x14ac:dyDescent="0.25">
      <c r="A71" s="33">
        <f t="shared" si="27"/>
        <v>60</v>
      </c>
      <c r="B71" s="34" t="str">
        <f>Timesheet!B76</f>
        <v>Activity 60</v>
      </c>
      <c r="C71" s="35">
        <f>Timesheet!C76</f>
        <v>0.82916666666666661</v>
      </c>
      <c r="D71" s="36">
        <f t="shared" si="0"/>
        <v>2.083333333333437E-3</v>
      </c>
      <c r="E71" s="83" t="str">
        <f t="shared" si="4"/>
        <v>2</v>
      </c>
      <c r="F71" s="57">
        <v>22</v>
      </c>
      <c r="G71" s="37">
        <f t="shared" si="1"/>
        <v>2.083333333333437E-3</v>
      </c>
      <c r="I71" s="33"/>
      <c r="J71" s="34" t="str">
        <f t="shared" ref="J71:K71" si="37">J55</f>
        <v>Training</v>
      </c>
      <c r="K71" s="90">
        <f t="shared" si="37"/>
        <v>1.2500000000000067E-2</v>
      </c>
      <c r="L71" s="91">
        <f t="shared" si="28"/>
        <v>6.569343065693474E-2</v>
      </c>
      <c r="N71" s="121">
        <f>RANK(L71,$L$65:$L$75)+COUNTIF(L$65:L71,L71)-1</f>
        <v>3</v>
      </c>
      <c r="O71" s="122" t="str">
        <f t="shared" si="29"/>
        <v>Training</v>
      </c>
      <c r="P71" s="123">
        <f t="shared" si="30"/>
        <v>6.569343065693474E-2</v>
      </c>
      <c r="R71" s="33">
        <v>7</v>
      </c>
      <c r="S71" s="34" t="str">
        <f t="shared" si="31"/>
        <v>Travel</v>
      </c>
      <c r="T71" s="91">
        <f t="shared" si="32"/>
        <v>2.1897810218978634E-2</v>
      </c>
      <c r="U71" s="110"/>
    </row>
    <row r="72" spans="1:21" x14ac:dyDescent="0.25">
      <c r="A72" s="33">
        <f t="shared" si="27"/>
        <v>61</v>
      </c>
      <c r="B72" s="34" t="str">
        <f>Timesheet!B77</f>
        <v>Activity 61</v>
      </c>
      <c r="C72" s="35">
        <f>Timesheet!C77</f>
        <v>0.83125000000000004</v>
      </c>
      <c r="D72" s="36"/>
      <c r="E72" s="83" t="str">
        <f t="shared" si="4"/>
        <v/>
      </c>
      <c r="F72" s="57"/>
      <c r="G72" s="37">
        <f t="shared" si="1"/>
        <v>0</v>
      </c>
      <c r="I72" s="33"/>
      <c r="J72" s="34" t="str">
        <f t="shared" ref="J72:K72" si="38">J56</f>
        <v>Non active meetings</v>
      </c>
      <c r="K72" s="90">
        <f t="shared" si="38"/>
        <v>2.5000000000000022E-2</v>
      </c>
      <c r="L72" s="91">
        <f t="shared" si="28"/>
        <v>0.1313868613138689</v>
      </c>
      <c r="N72" s="121">
        <f>RANK(L72,$L$65:$L$75)+COUNTIF(L$65:L72,L72)-1</f>
        <v>2</v>
      </c>
      <c r="O72" s="122" t="str">
        <f t="shared" si="29"/>
        <v>Non active meetings</v>
      </c>
      <c r="P72" s="123">
        <f t="shared" si="30"/>
        <v>0.1313868613138689</v>
      </c>
      <c r="R72" s="33">
        <v>8</v>
      </c>
      <c r="S72" s="34" t="str">
        <f t="shared" si="31"/>
        <v>Get info without taking action</v>
      </c>
      <c r="T72" s="91">
        <f t="shared" si="32"/>
        <v>2.1897810218977468E-2</v>
      </c>
      <c r="U72" s="110"/>
    </row>
    <row r="73" spans="1:21" x14ac:dyDescent="0.25">
      <c r="A73" s="33">
        <f t="shared" si="27"/>
        <v>62</v>
      </c>
      <c r="B73" s="34" t="str">
        <f>Timesheet!B78</f>
        <v>Activity 62</v>
      </c>
      <c r="C73" s="35">
        <f>Timesheet!C78</f>
        <v>0.83611111111111114</v>
      </c>
      <c r="D73" s="36">
        <f t="shared" si="0"/>
        <v>1.388888888888884E-3</v>
      </c>
      <c r="E73" s="83" t="str">
        <f t="shared" si="4"/>
        <v>1</v>
      </c>
      <c r="F73" s="57">
        <v>12</v>
      </c>
      <c r="G73" s="37">
        <f t="shared" si="1"/>
        <v>1.388888888888884E-3</v>
      </c>
      <c r="I73" s="33"/>
      <c r="J73" s="34" t="str">
        <f t="shared" ref="J73:K73" si="39">J57</f>
        <v>Excessive Calling/alerting</v>
      </c>
      <c r="K73" s="90">
        <f t="shared" si="39"/>
        <v>9.0277777777777457E-3</v>
      </c>
      <c r="L73" s="91">
        <f t="shared" si="28"/>
        <v>4.7445255474452441E-2</v>
      </c>
      <c r="N73" s="121">
        <f>RANK(L73,$L$65:$L$75)+COUNTIF(L$65:L73,L73)-1</f>
        <v>6</v>
      </c>
      <c r="O73" s="122" t="str">
        <f t="shared" si="29"/>
        <v>Excessive Calling/alerting</v>
      </c>
      <c r="P73" s="123">
        <f t="shared" si="30"/>
        <v>4.7445255474452441E-2</v>
      </c>
      <c r="R73" s="33">
        <v>9</v>
      </c>
      <c r="S73" s="34" t="str">
        <f t="shared" si="31"/>
        <v>Available</v>
      </c>
      <c r="T73" s="91">
        <f t="shared" si="32"/>
        <v>1.8248175182481709E-2</v>
      </c>
      <c r="U73" s="110"/>
    </row>
    <row r="74" spans="1:21" x14ac:dyDescent="0.25">
      <c r="A74" s="33">
        <f t="shared" si="27"/>
        <v>63</v>
      </c>
      <c r="B74" s="34" t="str">
        <f>Timesheet!B79</f>
        <v>Activity 63</v>
      </c>
      <c r="C74" s="35">
        <f>Timesheet!C79</f>
        <v>0.83750000000000002</v>
      </c>
      <c r="D74" s="36">
        <f t="shared" si="0"/>
        <v>6.9444444444444198E-4</v>
      </c>
      <c r="E74" s="83" t="str">
        <f t="shared" si="4"/>
        <v>3</v>
      </c>
      <c r="F74" s="57">
        <v>3</v>
      </c>
      <c r="G74" s="37">
        <f t="shared" si="1"/>
        <v>6.9444444444444198E-4</v>
      </c>
      <c r="I74" s="33"/>
      <c r="J74" s="34" t="str">
        <f t="shared" ref="J74:K74" si="40">J58</f>
        <v>Correcting mistake / Rework</v>
      </c>
      <c r="K74" s="90">
        <f t="shared" si="40"/>
        <v>1.1111111111111183E-2</v>
      </c>
      <c r="L74" s="91">
        <f t="shared" si="28"/>
        <v>5.8394160583942055E-2</v>
      </c>
      <c r="N74" s="121">
        <f>RANK(L74,$L$65:$L$75)+COUNTIF(L$65:L74,L74)-1</f>
        <v>4</v>
      </c>
      <c r="O74" s="122" t="str">
        <f t="shared" ref="O74:O75" si="41">IF(J74&lt;&gt;"",J74,"")</f>
        <v>Correcting mistake / Rework</v>
      </c>
      <c r="P74" s="123">
        <f t="shared" ref="P74:P75" si="42">L74</f>
        <v>5.8394160583942055E-2</v>
      </c>
      <c r="R74" s="33">
        <v>10</v>
      </c>
      <c r="S74" s="34" t="str">
        <f t="shared" si="31"/>
        <v>Administrative tasks/keing reporting data</v>
      </c>
      <c r="T74" s="91">
        <f t="shared" si="32"/>
        <v>1.4598540145984783E-2</v>
      </c>
      <c r="U74" s="110"/>
    </row>
    <row r="75" spans="1:21" ht="13" thickBot="1" x14ac:dyDescent="0.3">
      <c r="A75" s="33">
        <f t="shared" si="27"/>
        <v>64</v>
      </c>
      <c r="B75" s="34" t="str">
        <f>Timesheet!B80</f>
        <v>Activity 64</v>
      </c>
      <c r="C75" s="35">
        <f>Timesheet!C80</f>
        <v>0.83819444444444446</v>
      </c>
      <c r="D75" s="36">
        <f t="shared" si="0"/>
        <v>5.5555555555555358E-3</v>
      </c>
      <c r="E75" s="83" t="str">
        <f t="shared" si="4"/>
        <v>4</v>
      </c>
      <c r="F75" s="57">
        <v>4</v>
      </c>
      <c r="G75" s="37">
        <f t="shared" si="1"/>
        <v>5.5555555555555358E-3</v>
      </c>
      <c r="I75" s="54"/>
      <c r="J75" s="39" t="str">
        <f t="shared" ref="J75:K75" si="43">J59</f>
        <v>Get info without taking action</v>
      </c>
      <c r="K75" s="93">
        <f t="shared" si="43"/>
        <v>4.1666666666665408E-3</v>
      </c>
      <c r="L75" s="94">
        <f t="shared" si="28"/>
        <v>2.1897810218977468E-2</v>
      </c>
      <c r="N75" s="124">
        <f>RANK(L75,$L$65:$L$75)+COUNTIF(L$65:L75,L75)-1</f>
        <v>8</v>
      </c>
      <c r="O75" s="125" t="str">
        <f t="shared" si="41"/>
        <v>Get info without taking action</v>
      </c>
      <c r="P75" s="126">
        <f t="shared" si="42"/>
        <v>2.1897810218977468E-2</v>
      </c>
      <c r="R75" s="54">
        <v>11</v>
      </c>
      <c r="S75" s="39" t="str">
        <f t="shared" si="31"/>
        <v>Extended break</v>
      </c>
      <c r="T75" s="94">
        <f t="shared" si="32"/>
        <v>7.2992700729921003E-3</v>
      </c>
      <c r="U75" s="110"/>
    </row>
    <row r="76" spans="1:21" ht="13" x14ac:dyDescent="0.3">
      <c r="A76" s="33">
        <f t="shared" si="27"/>
        <v>65</v>
      </c>
      <c r="B76" s="34" t="str">
        <f>Timesheet!B81</f>
        <v>Activity 65</v>
      </c>
      <c r="C76" s="35">
        <f>Timesheet!C81</f>
        <v>0.84375</v>
      </c>
      <c r="D76" s="36">
        <f t="shared" si="0"/>
        <v>2.7777777777777679E-3</v>
      </c>
      <c r="E76" s="83" t="str">
        <f t="shared" si="4"/>
        <v>1</v>
      </c>
      <c r="F76" s="57">
        <v>11</v>
      </c>
      <c r="G76" s="37">
        <f t="shared" si="1"/>
        <v>2.7777777777777679E-3</v>
      </c>
      <c r="J76" s="41" t="str">
        <f>J31</f>
        <v>Total time=&gt;</v>
      </c>
      <c r="K76" s="51">
        <f>SUM(K65:K75)</f>
        <v>0.19027777777777755</v>
      </c>
    </row>
    <row r="77" spans="1:21" ht="13.5" thickBot="1" x14ac:dyDescent="0.35">
      <c r="A77" s="33">
        <f t="shared" si="27"/>
        <v>66</v>
      </c>
      <c r="B77" s="34" t="str">
        <f>Timesheet!B82</f>
        <v>Activity 66</v>
      </c>
      <c r="C77" s="35">
        <f>Timesheet!C82</f>
        <v>0.84652777777777777</v>
      </c>
      <c r="D77" s="36">
        <f t="shared" ref="D77:D108" si="44">IF(C78=0,0,C78-C77)</f>
        <v>9.7222222222221877E-3</v>
      </c>
      <c r="E77" s="83" t="str">
        <f t="shared" si="4"/>
        <v>4</v>
      </c>
      <c r="F77" s="57">
        <v>4</v>
      </c>
      <c r="G77" s="37">
        <f t="shared" ref="G77:G140" si="45">D77</f>
        <v>9.7222222222221877E-3</v>
      </c>
      <c r="R77" s="132" t="s">
        <v>90</v>
      </c>
    </row>
    <row r="78" spans="1:21" x14ac:dyDescent="0.25">
      <c r="A78" s="33">
        <f t="shared" si="27"/>
        <v>67</v>
      </c>
      <c r="B78" s="34" t="str">
        <f>Timesheet!B83</f>
        <v>Activity 67</v>
      </c>
      <c r="C78" s="35">
        <f>Timesheet!C83</f>
        <v>0.85624999999999996</v>
      </c>
      <c r="D78" s="36">
        <f t="shared" si="44"/>
        <v>2.083333333333437E-3</v>
      </c>
      <c r="E78" s="83" t="str">
        <f t="shared" ref="E78:E141" si="46">LEFT(F78,1)</f>
        <v>1</v>
      </c>
      <c r="F78" s="57">
        <v>11</v>
      </c>
      <c r="G78" s="37">
        <f t="shared" si="45"/>
        <v>2.083333333333437E-3</v>
      </c>
      <c r="R78" s="118" t="s">
        <v>87</v>
      </c>
      <c r="S78" s="127" t="s">
        <v>5</v>
      </c>
      <c r="T78" s="136" t="s">
        <v>91</v>
      </c>
      <c r="U78" s="137" t="s">
        <v>92</v>
      </c>
    </row>
    <row r="79" spans="1:21" x14ac:dyDescent="0.25">
      <c r="A79" s="33">
        <f t="shared" si="27"/>
        <v>68</v>
      </c>
      <c r="B79" s="34" t="str">
        <f>Timesheet!B84</f>
        <v>Activity 68</v>
      </c>
      <c r="C79" s="35">
        <f>Timesheet!C84</f>
        <v>0.85833333333333339</v>
      </c>
      <c r="D79" s="36">
        <f t="shared" si="44"/>
        <v>1.3888888888887729E-3</v>
      </c>
      <c r="E79" s="83" t="str">
        <f t="shared" si="46"/>
        <v>1</v>
      </c>
      <c r="F79" s="57">
        <v>11</v>
      </c>
      <c r="G79" s="37">
        <f t="shared" si="45"/>
        <v>1.3888888888887729E-3</v>
      </c>
      <c r="R79" s="33"/>
      <c r="S79" s="34" t="s">
        <v>66</v>
      </c>
      <c r="T79" s="138">
        <f>L16+L15</f>
        <v>0.58547008547008439</v>
      </c>
      <c r="U79" s="91">
        <f>1-T79</f>
        <v>0.41452991452991561</v>
      </c>
    </row>
    <row r="80" spans="1:21" x14ac:dyDescent="0.25">
      <c r="A80" s="33">
        <f t="shared" si="27"/>
        <v>69</v>
      </c>
      <c r="B80" s="34" t="str">
        <f>Timesheet!B85</f>
        <v>Activity 69</v>
      </c>
      <c r="C80" s="35">
        <f>Timesheet!C85</f>
        <v>0.85972222222222217</v>
      </c>
      <c r="D80" s="36">
        <f t="shared" si="44"/>
        <v>3.4722222222222099E-3</v>
      </c>
      <c r="E80" s="83" t="str">
        <f t="shared" si="46"/>
        <v>5</v>
      </c>
      <c r="F80" s="57">
        <v>51</v>
      </c>
      <c r="G80" s="37">
        <f t="shared" si="45"/>
        <v>3.4722222222222099E-3</v>
      </c>
      <c r="R80" s="33">
        <v>1</v>
      </c>
      <c r="S80" s="34" t="str">
        <f t="shared" ref="S80:S90" si="47">S65</f>
        <v>Passive monitoring</v>
      </c>
      <c r="T80" s="139">
        <f t="shared" ref="T80:T90" si="48">T79-$T$79*T65</f>
        <v>0.25641025641025539</v>
      </c>
      <c r="U80" s="140">
        <f>$T$79*T65</f>
        <v>0.329059829059829</v>
      </c>
    </row>
    <row r="81" spans="1:21" x14ac:dyDescent="0.25">
      <c r="A81" s="33">
        <f t="shared" si="27"/>
        <v>70</v>
      </c>
      <c r="B81" s="34" t="str">
        <f>Timesheet!B86</f>
        <v>Activity 70</v>
      </c>
      <c r="C81" s="35">
        <f>Timesheet!C86</f>
        <v>0.86319444444444438</v>
      </c>
      <c r="D81" s="36">
        <f t="shared" si="44"/>
        <v>6.94444444444553E-4</v>
      </c>
      <c r="E81" s="83" t="str">
        <f t="shared" si="46"/>
        <v>1</v>
      </c>
      <c r="F81" s="57">
        <v>11</v>
      </c>
      <c r="G81" s="37">
        <f t="shared" si="45"/>
        <v>6.94444444444553E-4</v>
      </c>
      <c r="R81" s="33">
        <v>2</v>
      </c>
      <c r="S81" s="34" t="str">
        <f t="shared" si="47"/>
        <v>Non active meetings</v>
      </c>
      <c r="T81" s="139">
        <f t="shared" si="48"/>
        <v>0.17948717948717846</v>
      </c>
      <c r="U81" s="140">
        <f t="shared" ref="U81:U90" si="49">$T$79*T66</f>
        <v>7.6923076923076941E-2</v>
      </c>
    </row>
    <row r="82" spans="1:21" x14ac:dyDescent="0.25">
      <c r="A82" s="33">
        <f t="shared" si="27"/>
        <v>71</v>
      </c>
      <c r="B82" s="34" t="str">
        <f>Timesheet!B87</f>
        <v>Activity 71</v>
      </c>
      <c r="C82" s="35">
        <f>Timesheet!C87</f>
        <v>0.86388888888888893</v>
      </c>
      <c r="D82" s="36">
        <f t="shared" si="44"/>
        <v>2.0833333333333259E-3</v>
      </c>
      <c r="E82" s="83" t="str">
        <f t="shared" si="46"/>
        <v>1</v>
      </c>
      <c r="F82" s="57">
        <v>12</v>
      </c>
      <c r="G82" s="37">
        <f t="shared" si="45"/>
        <v>2.0833333333333259E-3</v>
      </c>
      <c r="R82" s="33">
        <v>3</v>
      </c>
      <c r="S82" s="34" t="str">
        <f t="shared" si="47"/>
        <v>Training</v>
      </c>
      <c r="T82" s="139">
        <f t="shared" si="48"/>
        <v>0.1410256410256398</v>
      </c>
      <c r="U82" s="140">
        <f t="shared" si="49"/>
        <v>3.8461538461538644E-2</v>
      </c>
    </row>
    <row r="83" spans="1:21" x14ac:dyDescent="0.25">
      <c r="A83" s="33">
        <f t="shared" si="27"/>
        <v>72</v>
      </c>
      <c r="B83" s="34" t="str">
        <f>Timesheet!B88</f>
        <v>Activity 72</v>
      </c>
      <c r="C83" s="35">
        <f>Timesheet!C88</f>
        <v>0.86597222222222225</v>
      </c>
      <c r="D83" s="36">
        <f t="shared" si="44"/>
        <v>2.0833333333332149E-3</v>
      </c>
      <c r="E83" s="83" t="str">
        <f t="shared" si="46"/>
        <v>3</v>
      </c>
      <c r="F83" s="57">
        <v>3</v>
      </c>
      <c r="G83" s="37">
        <f t="shared" si="45"/>
        <v>2.0833333333332149E-3</v>
      </c>
      <c r="R83" s="33">
        <v>4</v>
      </c>
      <c r="S83" s="34" t="str">
        <f t="shared" si="47"/>
        <v>Correcting mistake / Rework</v>
      </c>
      <c r="T83" s="139">
        <f t="shared" si="48"/>
        <v>0.10683760683760542</v>
      </c>
      <c r="U83" s="140">
        <f t="shared" si="49"/>
        <v>3.4188034188034386E-2</v>
      </c>
    </row>
    <row r="84" spans="1:21" x14ac:dyDescent="0.25">
      <c r="A84" s="33">
        <f t="shared" si="27"/>
        <v>73</v>
      </c>
      <c r="B84" s="34" t="str">
        <f>Timesheet!B89</f>
        <v>Activity 73</v>
      </c>
      <c r="C84" s="35">
        <f>Timesheet!C89</f>
        <v>0.86805555555555547</v>
      </c>
      <c r="D84" s="36">
        <f t="shared" si="44"/>
        <v>1.1805555555555625E-2</v>
      </c>
      <c r="E84" s="83" t="str">
        <f t="shared" si="46"/>
        <v>4</v>
      </c>
      <c r="F84" s="57">
        <v>4</v>
      </c>
      <c r="G84" s="37">
        <f t="shared" si="45"/>
        <v>1.1805555555555625E-2</v>
      </c>
      <c r="R84" s="33">
        <v>5</v>
      </c>
      <c r="S84" s="34" t="str">
        <f t="shared" si="47"/>
        <v>Waiting</v>
      </c>
      <c r="T84" s="139">
        <f t="shared" si="48"/>
        <v>7.692307692307597E-2</v>
      </c>
      <c r="U84" s="140">
        <f t="shared" si="49"/>
        <v>2.9914529914529447E-2</v>
      </c>
    </row>
    <row r="85" spans="1:21" x14ac:dyDescent="0.25">
      <c r="A85" s="33">
        <f t="shared" si="27"/>
        <v>74</v>
      </c>
      <c r="B85" s="34" t="str">
        <f>Timesheet!B90</f>
        <v>Activity 74</v>
      </c>
      <c r="C85" s="35">
        <f>Timesheet!C90</f>
        <v>0.87986111111111109</v>
      </c>
      <c r="D85" s="36">
        <f t="shared" si="44"/>
        <v>1.388888888888884E-3</v>
      </c>
      <c r="E85" s="83" t="str">
        <f t="shared" si="46"/>
        <v>1</v>
      </c>
      <c r="F85" s="57">
        <v>12</v>
      </c>
      <c r="G85" s="37">
        <f t="shared" si="45"/>
        <v>1.388888888888884E-3</v>
      </c>
      <c r="R85" s="33">
        <v>6</v>
      </c>
      <c r="S85" s="34" t="str">
        <f t="shared" si="47"/>
        <v>Excessive Calling/alerting</v>
      </c>
      <c r="T85" s="139">
        <f t="shared" si="48"/>
        <v>4.9145299145298305E-2</v>
      </c>
      <c r="U85" s="140">
        <f t="shared" si="49"/>
        <v>2.7777777777777662E-2</v>
      </c>
    </row>
    <row r="86" spans="1:21" x14ac:dyDescent="0.25">
      <c r="A86" s="33">
        <f t="shared" si="27"/>
        <v>75</v>
      </c>
      <c r="B86" s="34" t="str">
        <f>Timesheet!B91</f>
        <v>Activity 75</v>
      </c>
      <c r="C86" s="35">
        <f>Timesheet!C91</f>
        <v>0.88124999999999998</v>
      </c>
      <c r="D86" s="36">
        <f t="shared" si="44"/>
        <v>6.9444444444444198E-3</v>
      </c>
      <c r="E86" s="83" t="str">
        <f t="shared" si="46"/>
        <v>4</v>
      </c>
      <c r="F86" s="57">
        <v>4</v>
      </c>
      <c r="G86" s="37">
        <f t="shared" si="45"/>
        <v>6.9444444444444198E-3</v>
      </c>
      <c r="R86" s="33">
        <v>7</v>
      </c>
      <c r="S86" s="34" t="str">
        <f t="shared" si="47"/>
        <v>Travel</v>
      </c>
      <c r="T86" s="139">
        <f t="shared" si="48"/>
        <v>3.6324786324785197E-2</v>
      </c>
      <c r="U86" s="140">
        <f t="shared" si="49"/>
        <v>1.2820512820513108E-2</v>
      </c>
    </row>
    <row r="87" spans="1:21" x14ac:dyDescent="0.25">
      <c r="A87" s="33">
        <f t="shared" si="27"/>
        <v>76</v>
      </c>
      <c r="B87" s="34" t="str">
        <f>Timesheet!B92</f>
        <v>Activity 76</v>
      </c>
      <c r="C87" s="35">
        <f>Timesheet!C92</f>
        <v>0.8881944444444444</v>
      </c>
      <c r="D87" s="36">
        <f t="shared" si="44"/>
        <v>5.5555555555556468E-3</v>
      </c>
      <c r="E87" s="83" t="str">
        <f t="shared" si="46"/>
        <v>1</v>
      </c>
      <c r="F87" s="57">
        <v>11</v>
      </c>
      <c r="G87" s="37">
        <f t="shared" si="45"/>
        <v>5.5555555555556468E-3</v>
      </c>
      <c r="R87" s="33">
        <v>8</v>
      </c>
      <c r="S87" s="34" t="str">
        <f t="shared" si="47"/>
        <v>Get info without taking action</v>
      </c>
      <c r="T87" s="139">
        <f t="shared" si="48"/>
        <v>2.3504273504272769E-2</v>
      </c>
      <c r="U87" s="140">
        <f t="shared" si="49"/>
        <v>1.2820512820512426E-2</v>
      </c>
    </row>
    <row r="88" spans="1:21" x14ac:dyDescent="0.25">
      <c r="A88" s="33">
        <f t="shared" si="27"/>
        <v>77</v>
      </c>
      <c r="B88" s="34" t="str">
        <f>Timesheet!B93</f>
        <v>Activity 77</v>
      </c>
      <c r="C88" s="35">
        <f>Timesheet!C93</f>
        <v>0.89375000000000004</v>
      </c>
      <c r="D88" s="36">
        <f t="shared" si="44"/>
        <v>1.388888888888884E-3</v>
      </c>
      <c r="E88" s="83" t="str">
        <f t="shared" si="46"/>
        <v>1</v>
      </c>
      <c r="F88" s="57">
        <v>12</v>
      </c>
      <c r="G88" s="37">
        <f t="shared" si="45"/>
        <v>1.388888888888884E-3</v>
      </c>
      <c r="R88" s="33">
        <v>9</v>
      </c>
      <c r="S88" s="34" t="str">
        <f t="shared" si="47"/>
        <v>Available</v>
      </c>
      <c r="T88" s="139">
        <f t="shared" si="48"/>
        <v>1.282051282051213E-2</v>
      </c>
      <c r="U88" s="140">
        <f t="shared" si="49"/>
        <v>1.0683760683760639E-2</v>
      </c>
    </row>
    <row r="89" spans="1:21" x14ac:dyDescent="0.25">
      <c r="A89" s="33">
        <f t="shared" si="27"/>
        <v>78</v>
      </c>
      <c r="B89" s="34" t="str">
        <f>Timesheet!B94</f>
        <v>Activity 78</v>
      </c>
      <c r="C89" s="35">
        <f>Timesheet!C94</f>
        <v>0.89513888888888893</v>
      </c>
      <c r="D89" s="36">
        <f t="shared" si="44"/>
        <v>6.9444444444444198E-4</v>
      </c>
      <c r="E89" s="83" t="str">
        <f t="shared" si="46"/>
        <v>3</v>
      </c>
      <c r="F89" s="57">
        <v>3</v>
      </c>
      <c r="G89" s="37">
        <f t="shared" si="45"/>
        <v>6.9444444444444198E-4</v>
      </c>
      <c r="R89" s="33">
        <v>10</v>
      </c>
      <c r="S89" s="34" t="str">
        <f t="shared" si="47"/>
        <v>Administrative tasks/keing reporting data</v>
      </c>
      <c r="T89" s="139">
        <f t="shared" si="48"/>
        <v>4.2735042735039599E-3</v>
      </c>
      <c r="U89" s="140">
        <f t="shared" si="49"/>
        <v>8.5470085470081697E-3</v>
      </c>
    </row>
    <row r="90" spans="1:21" ht="13" thickBot="1" x14ac:dyDescent="0.3">
      <c r="A90" s="33">
        <f t="shared" si="27"/>
        <v>79</v>
      </c>
      <c r="B90" s="34" t="str">
        <f>Timesheet!B95</f>
        <v>Activity 79</v>
      </c>
      <c r="C90" s="35">
        <f>Timesheet!C95</f>
        <v>0.89583333333333337</v>
      </c>
      <c r="D90" s="36">
        <f t="shared" si="44"/>
        <v>3.4722222222220989E-3</v>
      </c>
      <c r="E90" s="83" t="str">
        <f t="shared" si="46"/>
        <v>1</v>
      </c>
      <c r="F90" s="57">
        <v>11</v>
      </c>
      <c r="G90" s="37">
        <f t="shared" si="45"/>
        <v>3.4722222222220989E-3</v>
      </c>
      <c r="R90" s="54">
        <v>11</v>
      </c>
      <c r="S90" s="39" t="str">
        <f t="shared" si="47"/>
        <v>Extended break</v>
      </c>
      <c r="T90" s="141">
        <f t="shared" si="48"/>
        <v>4.5970172113385388E-17</v>
      </c>
      <c r="U90" s="142">
        <f t="shared" si="49"/>
        <v>4.273504273503914E-3</v>
      </c>
    </row>
    <row r="91" spans="1:21" x14ac:dyDescent="0.25">
      <c r="A91" s="33">
        <f t="shared" si="27"/>
        <v>80</v>
      </c>
      <c r="B91" s="34" t="str">
        <f>Timesheet!B96</f>
        <v>Activity 80</v>
      </c>
      <c r="C91" s="35">
        <f>Timesheet!C96</f>
        <v>0.89930555555555547</v>
      </c>
      <c r="D91" s="36">
        <f t="shared" si="44"/>
        <v>2.083333333333437E-3</v>
      </c>
      <c r="E91" s="83" t="str">
        <f t="shared" si="46"/>
        <v>3</v>
      </c>
      <c r="F91" s="57">
        <v>3</v>
      </c>
      <c r="G91" s="37">
        <f t="shared" si="45"/>
        <v>2.083333333333437E-3</v>
      </c>
    </row>
    <row r="92" spans="1:21" x14ac:dyDescent="0.25">
      <c r="A92" s="33">
        <f t="shared" si="27"/>
        <v>81</v>
      </c>
      <c r="B92" s="34" t="str">
        <f>Timesheet!B97</f>
        <v>Activity 81</v>
      </c>
      <c r="C92" s="35">
        <f>Timesheet!C97</f>
        <v>0.90138888888888891</v>
      </c>
      <c r="D92" s="36">
        <f t="shared" si="44"/>
        <v>3.4722222222220989E-3</v>
      </c>
      <c r="E92" s="83" t="str">
        <f t="shared" si="46"/>
        <v>1</v>
      </c>
      <c r="F92" s="57">
        <v>12</v>
      </c>
      <c r="G92" s="37">
        <f t="shared" si="45"/>
        <v>3.4722222222220989E-3</v>
      </c>
    </row>
    <row r="93" spans="1:21" x14ac:dyDescent="0.25">
      <c r="A93" s="33">
        <f t="shared" si="27"/>
        <v>82</v>
      </c>
      <c r="B93" s="34" t="str">
        <f>Timesheet!B98</f>
        <v>Activity 82</v>
      </c>
      <c r="C93" s="35">
        <f>Timesheet!C98</f>
        <v>0.90486111111111101</v>
      </c>
      <c r="D93" s="36">
        <f t="shared" si="44"/>
        <v>4.8611111111112049E-3</v>
      </c>
      <c r="E93" s="83" t="str">
        <f t="shared" si="46"/>
        <v>1</v>
      </c>
      <c r="F93" s="57">
        <v>12</v>
      </c>
      <c r="G93" s="37">
        <f t="shared" si="45"/>
        <v>4.8611111111112049E-3</v>
      </c>
    </row>
    <row r="94" spans="1:21" x14ac:dyDescent="0.25">
      <c r="A94" s="33">
        <f t="shared" si="27"/>
        <v>83</v>
      </c>
      <c r="B94" s="34" t="str">
        <f>Timesheet!B99</f>
        <v>Activity 83</v>
      </c>
      <c r="C94" s="35">
        <f>Timesheet!C99</f>
        <v>0.90972222222222221</v>
      </c>
      <c r="D94" s="36">
        <f t="shared" si="44"/>
        <v>1.388888888888884E-3</v>
      </c>
      <c r="E94" s="83" t="str">
        <f t="shared" si="46"/>
        <v>3</v>
      </c>
      <c r="F94" s="57">
        <v>3</v>
      </c>
      <c r="G94" s="37">
        <f t="shared" si="45"/>
        <v>1.388888888888884E-3</v>
      </c>
    </row>
    <row r="95" spans="1:21" x14ac:dyDescent="0.25">
      <c r="A95" s="33">
        <f t="shared" si="27"/>
        <v>84</v>
      </c>
      <c r="B95" s="34" t="str">
        <f>Timesheet!B100</f>
        <v>Activity 84</v>
      </c>
      <c r="C95" s="35">
        <f>Timesheet!C100</f>
        <v>0.91111111111111109</v>
      </c>
      <c r="D95" s="36">
        <f t="shared" si="44"/>
        <v>1.9444444444444375E-2</v>
      </c>
      <c r="E95" s="83" t="str">
        <f t="shared" si="46"/>
        <v>4</v>
      </c>
      <c r="F95" s="57">
        <v>4</v>
      </c>
      <c r="G95" s="37">
        <f t="shared" si="45"/>
        <v>1.9444444444444375E-2</v>
      </c>
    </row>
    <row r="96" spans="1:21" x14ac:dyDescent="0.25">
      <c r="A96" s="33">
        <f t="shared" si="27"/>
        <v>85</v>
      </c>
      <c r="B96" s="34" t="str">
        <f>Timesheet!B101</f>
        <v>Activity 85</v>
      </c>
      <c r="C96" s="35">
        <f>Timesheet!C101</f>
        <v>0.93055555555555547</v>
      </c>
      <c r="D96" s="36">
        <f t="shared" si="44"/>
        <v>1.388888888888995E-3</v>
      </c>
      <c r="E96" s="83" t="str">
        <f t="shared" si="46"/>
        <v>1</v>
      </c>
      <c r="F96" s="57">
        <v>12</v>
      </c>
      <c r="G96" s="37">
        <f t="shared" si="45"/>
        <v>1.388888888888995E-3</v>
      </c>
    </row>
    <row r="97" spans="1:7" x14ac:dyDescent="0.25">
      <c r="A97" s="33">
        <f t="shared" si="27"/>
        <v>86</v>
      </c>
      <c r="B97" s="34" t="str">
        <f>Timesheet!B102</f>
        <v>Activity 86</v>
      </c>
      <c r="C97" s="35">
        <f>Timesheet!C102</f>
        <v>0.93194444444444446</v>
      </c>
      <c r="D97" s="36">
        <f t="shared" si="44"/>
        <v>2.0833333333333259E-3</v>
      </c>
      <c r="E97" s="83" t="str">
        <f t="shared" si="46"/>
        <v>4</v>
      </c>
      <c r="F97" s="57">
        <v>4</v>
      </c>
      <c r="G97" s="37">
        <f t="shared" si="45"/>
        <v>2.0833333333333259E-3</v>
      </c>
    </row>
    <row r="98" spans="1:7" x14ac:dyDescent="0.25">
      <c r="A98" s="33">
        <f t="shared" si="27"/>
        <v>87</v>
      </c>
      <c r="B98" s="34" t="str">
        <f>Timesheet!B103</f>
        <v>Activity 87</v>
      </c>
      <c r="C98" s="35">
        <f>Timesheet!C103</f>
        <v>0.93402777777777779</v>
      </c>
      <c r="D98" s="36">
        <f t="shared" si="44"/>
        <v>3.4722222222222099E-3</v>
      </c>
      <c r="E98" s="83" t="str">
        <f t="shared" si="46"/>
        <v>1</v>
      </c>
      <c r="F98" s="57">
        <v>11</v>
      </c>
      <c r="G98" s="37">
        <f t="shared" si="45"/>
        <v>3.4722222222222099E-3</v>
      </c>
    </row>
    <row r="99" spans="1:7" x14ac:dyDescent="0.25">
      <c r="A99" s="33">
        <f t="shared" si="27"/>
        <v>88</v>
      </c>
      <c r="B99" s="34" t="str">
        <f>Timesheet!B104</f>
        <v>Activity 88</v>
      </c>
      <c r="C99" s="35">
        <f>Timesheet!C104</f>
        <v>0.9375</v>
      </c>
      <c r="D99" s="36">
        <f t="shared" si="44"/>
        <v>3.4722222222222099E-3</v>
      </c>
      <c r="E99" s="83" t="str">
        <f t="shared" si="46"/>
        <v>1</v>
      </c>
      <c r="F99" s="57">
        <v>12</v>
      </c>
      <c r="G99" s="37">
        <f t="shared" si="45"/>
        <v>3.4722222222222099E-3</v>
      </c>
    </row>
    <row r="100" spans="1:7" x14ac:dyDescent="0.25">
      <c r="A100" s="33">
        <f t="shared" si="27"/>
        <v>89</v>
      </c>
      <c r="B100" s="34" t="str">
        <f>Timesheet!B105</f>
        <v>Activity 89</v>
      </c>
      <c r="C100" s="35">
        <f>Timesheet!C105</f>
        <v>0.94097222222222221</v>
      </c>
      <c r="D100" s="36">
        <f t="shared" si="44"/>
        <v>1.388888888888884E-3</v>
      </c>
      <c r="E100" s="83" t="str">
        <f t="shared" si="46"/>
        <v>3</v>
      </c>
      <c r="F100" s="57">
        <v>3</v>
      </c>
      <c r="G100" s="37">
        <f t="shared" si="45"/>
        <v>1.388888888888884E-3</v>
      </c>
    </row>
    <row r="101" spans="1:7" x14ac:dyDescent="0.25">
      <c r="A101" s="33">
        <f t="shared" si="27"/>
        <v>90</v>
      </c>
      <c r="B101" s="34" t="str">
        <f>Timesheet!B106</f>
        <v>Activity 90</v>
      </c>
      <c r="C101" s="35">
        <f>Timesheet!C106</f>
        <v>0.94236111111111109</v>
      </c>
      <c r="D101" s="36">
        <f t="shared" si="44"/>
        <v>1.2500000000000067E-2</v>
      </c>
      <c r="E101" s="83" t="str">
        <f t="shared" si="46"/>
        <v>4</v>
      </c>
      <c r="F101" s="57">
        <v>4</v>
      </c>
      <c r="G101" s="37">
        <f t="shared" si="45"/>
        <v>1.2500000000000067E-2</v>
      </c>
    </row>
    <row r="102" spans="1:7" x14ac:dyDescent="0.25">
      <c r="A102" s="33">
        <f t="shared" si="27"/>
        <v>91</v>
      </c>
      <c r="B102" s="34" t="str">
        <f>Timesheet!B107</f>
        <v>Activity 91</v>
      </c>
      <c r="C102" s="35">
        <f>Timesheet!C107</f>
        <v>0.95486111111111116</v>
      </c>
      <c r="D102" s="36">
        <f t="shared" si="44"/>
        <v>1.388888888888884E-3</v>
      </c>
      <c r="E102" s="83" t="str">
        <f t="shared" si="46"/>
        <v>1</v>
      </c>
      <c r="F102" s="57">
        <v>11</v>
      </c>
      <c r="G102" s="37">
        <f t="shared" si="45"/>
        <v>1.388888888888884E-3</v>
      </c>
    </row>
    <row r="103" spans="1:7" x14ac:dyDescent="0.25">
      <c r="A103" s="33">
        <f t="shared" si="27"/>
        <v>92</v>
      </c>
      <c r="B103" s="34" t="str">
        <f>Timesheet!B108</f>
        <v>Activity 92</v>
      </c>
      <c r="C103" s="35">
        <f>Timesheet!C108</f>
        <v>0.95625000000000004</v>
      </c>
      <c r="D103" s="36">
        <f t="shared" si="44"/>
        <v>2.0833333333333259E-3</v>
      </c>
      <c r="E103" s="83" t="str">
        <f t="shared" si="46"/>
        <v>4</v>
      </c>
      <c r="F103" s="57">
        <v>4</v>
      </c>
      <c r="G103" s="37">
        <f t="shared" si="45"/>
        <v>2.0833333333333259E-3</v>
      </c>
    </row>
    <row r="104" spans="1:7" x14ac:dyDescent="0.25">
      <c r="A104" s="33">
        <f t="shared" si="27"/>
        <v>93</v>
      </c>
      <c r="B104" s="34" t="str">
        <f>Timesheet!B109</f>
        <v>Activity 93</v>
      </c>
      <c r="C104" s="35">
        <f>Timesheet!C109</f>
        <v>0.95833333333333337</v>
      </c>
      <c r="D104" s="36">
        <f t="shared" si="44"/>
        <v>3.4722222222220989E-3</v>
      </c>
      <c r="E104" s="83" t="str">
        <f t="shared" si="46"/>
        <v>1</v>
      </c>
      <c r="F104" s="57">
        <v>11</v>
      </c>
      <c r="G104" s="37">
        <f t="shared" si="45"/>
        <v>3.4722222222220989E-3</v>
      </c>
    </row>
    <row r="105" spans="1:7" x14ac:dyDescent="0.25">
      <c r="A105" s="33">
        <f>A104+1</f>
        <v>94</v>
      </c>
      <c r="B105" s="34" t="str">
        <f>Timesheet!B110</f>
        <v>Activity 94</v>
      </c>
      <c r="C105" s="35">
        <f>Timesheet!C110</f>
        <v>0.96180555555555547</v>
      </c>
      <c r="D105" s="36">
        <f t="shared" si="44"/>
        <v>2.7777777777777679E-3</v>
      </c>
      <c r="E105" s="83" t="str">
        <f t="shared" si="46"/>
        <v>3</v>
      </c>
      <c r="F105" s="57">
        <v>3</v>
      </c>
      <c r="G105" s="37">
        <f t="shared" si="45"/>
        <v>2.7777777777777679E-3</v>
      </c>
    </row>
    <row r="106" spans="1:7" x14ac:dyDescent="0.25">
      <c r="A106" s="33">
        <f>A105+1</f>
        <v>95</v>
      </c>
      <c r="B106" s="34" t="str">
        <f>Timesheet!B111</f>
        <v>Activity 95</v>
      </c>
      <c r="C106" s="35">
        <f>Timesheet!C111</f>
        <v>0.96458333333333324</v>
      </c>
      <c r="D106" s="36">
        <f t="shared" si="44"/>
        <v>3.4722222222223209E-3</v>
      </c>
      <c r="E106" s="83" t="str">
        <f t="shared" si="46"/>
        <v>1</v>
      </c>
      <c r="F106" s="57">
        <v>11</v>
      </c>
      <c r="G106" s="37">
        <f t="shared" si="45"/>
        <v>3.4722222222223209E-3</v>
      </c>
    </row>
    <row r="107" spans="1:7" x14ac:dyDescent="0.25">
      <c r="A107" s="33">
        <f>A106+1</f>
        <v>96</v>
      </c>
      <c r="B107" s="34" t="str">
        <f>Timesheet!B112</f>
        <v>Activity 96</v>
      </c>
      <c r="C107" s="35">
        <f>Timesheet!C112</f>
        <v>0.96805555555555556</v>
      </c>
      <c r="D107" s="36">
        <f t="shared" si="44"/>
        <v>3.4722222222222099E-3</v>
      </c>
      <c r="E107" s="83" t="str">
        <f t="shared" si="46"/>
        <v>4</v>
      </c>
      <c r="F107" s="57">
        <v>4</v>
      </c>
      <c r="G107" s="37">
        <f t="shared" si="45"/>
        <v>3.4722222222222099E-3</v>
      </c>
    </row>
    <row r="108" spans="1:7" x14ac:dyDescent="0.25">
      <c r="A108" s="33">
        <f>A107+1</f>
        <v>97</v>
      </c>
      <c r="B108" s="34" t="str">
        <f>Timesheet!B113</f>
        <v>Activity 97</v>
      </c>
      <c r="C108" s="35">
        <f>Timesheet!C113</f>
        <v>0.97152777777777777</v>
      </c>
      <c r="D108" s="36">
        <f t="shared" si="44"/>
        <v>1.388888888888995E-3</v>
      </c>
      <c r="E108" s="83" t="str">
        <f t="shared" si="46"/>
        <v>1</v>
      </c>
      <c r="F108" s="57">
        <v>11</v>
      </c>
      <c r="G108" s="37">
        <f t="shared" si="45"/>
        <v>1.388888888888995E-3</v>
      </c>
    </row>
    <row r="109" spans="1:7" x14ac:dyDescent="0.25">
      <c r="A109" s="33">
        <f t="shared" ref="A109:A156" si="50">A108+1</f>
        <v>98</v>
      </c>
      <c r="B109" s="34" t="str">
        <f>Timesheet!B114</f>
        <v>Activity 98</v>
      </c>
      <c r="C109" s="35">
        <f>Timesheet!C114</f>
        <v>0.97291666666666676</v>
      </c>
      <c r="D109" s="36">
        <f t="shared" ref="D109:D114" si="51">IF(C110=0,0,C110-C109)</f>
        <v>6.2499999999998668E-3</v>
      </c>
      <c r="E109" s="83" t="str">
        <f t="shared" si="46"/>
        <v>4</v>
      </c>
      <c r="F109" s="57">
        <v>4</v>
      </c>
      <c r="G109" s="37">
        <f t="shared" si="45"/>
        <v>6.2499999999998668E-3</v>
      </c>
    </row>
    <row r="110" spans="1:7" x14ac:dyDescent="0.25">
      <c r="A110" s="33">
        <f t="shared" si="50"/>
        <v>99</v>
      </c>
      <c r="B110" s="34" t="str">
        <f>Timesheet!B115</f>
        <v>Activity 99</v>
      </c>
      <c r="C110" s="35">
        <f>Timesheet!C115</f>
        <v>0.97916666666666663</v>
      </c>
      <c r="D110" s="36">
        <f t="shared" si="51"/>
        <v>1.388888888888995E-3</v>
      </c>
      <c r="E110" s="83" t="str">
        <f t="shared" si="46"/>
        <v>1</v>
      </c>
      <c r="F110" s="57">
        <v>11</v>
      </c>
      <c r="G110" s="37">
        <f t="shared" si="45"/>
        <v>1.388888888888995E-3</v>
      </c>
    </row>
    <row r="111" spans="1:7" x14ac:dyDescent="0.25">
      <c r="A111" s="33">
        <f t="shared" si="50"/>
        <v>100</v>
      </c>
      <c r="B111" s="34" t="str">
        <f>Timesheet!B116</f>
        <v>Activity 100</v>
      </c>
      <c r="C111" s="35">
        <f>Timesheet!C116</f>
        <v>0.98055555555555562</v>
      </c>
      <c r="D111" s="36">
        <f t="shared" si="51"/>
        <v>5.5555555555555358E-3</v>
      </c>
      <c r="E111" s="83" t="str">
        <f t="shared" si="46"/>
        <v>4</v>
      </c>
      <c r="F111" s="57">
        <v>4</v>
      </c>
      <c r="G111" s="37">
        <f t="shared" si="45"/>
        <v>5.5555555555555358E-3</v>
      </c>
    </row>
    <row r="112" spans="1:7" x14ac:dyDescent="0.25">
      <c r="A112" s="33">
        <f t="shared" si="50"/>
        <v>101</v>
      </c>
      <c r="B112" s="34" t="str">
        <f>Timesheet!B117</f>
        <v>Activity 101</v>
      </c>
      <c r="C112" s="35">
        <f>Timesheet!C117</f>
        <v>0.98611111111111116</v>
      </c>
      <c r="D112" s="36">
        <f t="shared" si="51"/>
        <v>6.9444444444443088E-3</v>
      </c>
      <c r="E112" s="83" t="str">
        <f t="shared" si="46"/>
        <v>5</v>
      </c>
      <c r="F112" s="57">
        <v>53</v>
      </c>
      <c r="G112" s="37">
        <f t="shared" si="45"/>
        <v>6.9444444444443088E-3</v>
      </c>
    </row>
    <row r="113" spans="1:7" x14ac:dyDescent="0.25">
      <c r="A113" s="33">
        <f t="shared" si="50"/>
        <v>102</v>
      </c>
      <c r="B113" s="34" t="str">
        <f>Timesheet!B118</f>
        <v>Activity 102</v>
      </c>
      <c r="C113" s="35">
        <f>Timesheet!C118</f>
        <v>0.99305555555555547</v>
      </c>
      <c r="D113" s="36">
        <f t="shared" si="51"/>
        <v>6.2500000000000888E-3</v>
      </c>
      <c r="E113" s="83" t="str">
        <f t="shared" si="46"/>
        <v>2</v>
      </c>
      <c r="F113" s="57">
        <v>21</v>
      </c>
      <c r="G113" s="37">
        <f t="shared" si="45"/>
        <v>6.2500000000000888E-3</v>
      </c>
    </row>
    <row r="114" spans="1:7" x14ac:dyDescent="0.25">
      <c r="A114" s="33">
        <f t="shared" si="50"/>
        <v>103</v>
      </c>
      <c r="B114" s="34" t="str">
        <f>Timesheet!B119</f>
        <v>End</v>
      </c>
      <c r="C114" s="35">
        <f>Timesheet!C119</f>
        <v>0.99930555555555556</v>
      </c>
      <c r="D114" s="36">
        <f t="shared" si="51"/>
        <v>0</v>
      </c>
      <c r="E114" s="83" t="str">
        <f t="shared" si="46"/>
        <v/>
      </c>
      <c r="F114" s="57"/>
      <c r="G114" s="37">
        <f t="shared" si="45"/>
        <v>0</v>
      </c>
    </row>
    <row r="115" spans="1:7" x14ac:dyDescent="0.25">
      <c r="A115" s="33">
        <f t="shared" si="50"/>
        <v>104</v>
      </c>
      <c r="B115" s="34">
        <f>Timesheet!B120</f>
        <v>0</v>
      </c>
      <c r="C115" s="35">
        <f>Timesheet!C120</f>
        <v>0</v>
      </c>
      <c r="D115" s="36">
        <f t="shared" ref="D115:D158" si="52">IF(C176=0,0,C176-C115)</f>
        <v>0</v>
      </c>
      <c r="E115" s="83" t="str">
        <f t="shared" si="46"/>
        <v/>
      </c>
      <c r="F115" s="57"/>
      <c r="G115" s="37">
        <f t="shared" si="45"/>
        <v>0</v>
      </c>
    </row>
    <row r="116" spans="1:7" x14ac:dyDescent="0.25">
      <c r="A116" s="33">
        <f t="shared" si="50"/>
        <v>105</v>
      </c>
      <c r="B116" s="34">
        <f>Timesheet!B121</f>
        <v>0</v>
      </c>
      <c r="C116" s="35">
        <f>Timesheet!C121</f>
        <v>0</v>
      </c>
      <c r="D116" s="36">
        <f t="shared" si="52"/>
        <v>0</v>
      </c>
      <c r="E116" s="83" t="str">
        <f t="shared" si="46"/>
        <v/>
      </c>
      <c r="F116" s="57"/>
      <c r="G116" s="37">
        <f t="shared" si="45"/>
        <v>0</v>
      </c>
    </row>
    <row r="117" spans="1:7" x14ac:dyDescent="0.25">
      <c r="A117" s="33">
        <f t="shared" si="50"/>
        <v>106</v>
      </c>
      <c r="B117" s="34">
        <f>Timesheet!B122</f>
        <v>0</v>
      </c>
      <c r="C117" s="35">
        <f>Timesheet!C122</f>
        <v>0</v>
      </c>
      <c r="D117" s="36">
        <f t="shared" si="52"/>
        <v>0</v>
      </c>
      <c r="E117" s="83" t="str">
        <f t="shared" si="46"/>
        <v/>
      </c>
      <c r="F117" s="57"/>
      <c r="G117" s="37">
        <f t="shared" si="45"/>
        <v>0</v>
      </c>
    </row>
    <row r="118" spans="1:7" x14ac:dyDescent="0.25">
      <c r="A118" s="33">
        <f t="shared" si="50"/>
        <v>107</v>
      </c>
      <c r="B118" s="34">
        <f>Timesheet!B123</f>
        <v>0</v>
      </c>
      <c r="C118" s="35">
        <f>Timesheet!C123</f>
        <v>0</v>
      </c>
      <c r="D118" s="36">
        <f t="shared" si="52"/>
        <v>0</v>
      </c>
      <c r="E118" s="83" t="str">
        <f t="shared" si="46"/>
        <v/>
      </c>
      <c r="F118" s="57"/>
      <c r="G118" s="37">
        <f t="shared" si="45"/>
        <v>0</v>
      </c>
    </row>
    <row r="119" spans="1:7" x14ac:dyDescent="0.25">
      <c r="A119" s="33">
        <f t="shared" si="50"/>
        <v>108</v>
      </c>
      <c r="B119" s="34">
        <f>Timesheet!B124</f>
        <v>0</v>
      </c>
      <c r="C119" s="35">
        <f>Timesheet!C124</f>
        <v>0</v>
      </c>
      <c r="D119" s="36">
        <f t="shared" si="52"/>
        <v>0</v>
      </c>
      <c r="E119" s="83" t="str">
        <f t="shared" si="46"/>
        <v/>
      </c>
      <c r="F119" s="57"/>
      <c r="G119" s="37">
        <f t="shared" si="45"/>
        <v>0</v>
      </c>
    </row>
    <row r="120" spans="1:7" x14ac:dyDescent="0.25">
      <c r="A120" s="33">
        <f t="shared" si="50"/>
        <v>109</v>
      </c>
      <c r="B120" s="34">
        <f>Timesheet!B125</f>
        <v>0</v>
      </c>
      <c r="C120" s="35">
        <f>Timesheet!C125</f>
        <v>0</v>
      </c>
      <c r="D120" s="36">
        <f t="shared" si="52"/>
        <v>0</v>
      </c>
      <c r="E120" s="83" t="str">
        <f t="shared" si="46"/>
        <v/>
      </c>
      <c r="F120" s="57"/>
      <c r="G120" s="37">
        <f t="shared" si="45"/>
        <v>0</v>
      </c>
    </row>
    <row r="121" spans="1:7" x14ac:dyDescent="0.25">
      <c r="A121" s="33">
        <f t="shared" si="50"/>
        <v>110</v>
      </c>
      <c r="B121" s="34">
        <f>Timesheet!B126</f>
        <v>0</v>
      </c>
      <c r="C121" s="35">
        <f>Timesheet!C126</f>
        <v>0</v>
      </c>
      <c r="D121" s="36">
        <f t="shared" si="52"/>
        <v>0</v>
      </c>
      <c r="E121" s="83" t="str">
        <f t="shared" si="46"/>
        <v/>
      </c>
      <c r="F121" s="57"/>
      <c r="G121" s="37">
        <f t="shared" si="45"/>
        <v>0</v>
      </c>
    </row>
    <row r="122" spans="1:7" x14ac:dyDescent="0.25">
      <c r="A122" s="33">
        <f t="shared" si="50"/>
        <v>111</v>
      </c>
      <c r="B122" s="34">
        <f>Timesheet!B127</f>
        <v>0</v>
      </c>
      <c r="C122" s="35">
        <f>Timesheet!C127</f>
        <v>0</v>
      </c>
      <c r="D122" s="36">
        <f t="shared" si="52"/>
        <v>0</v>
      </c>
      <c r="E122" s="83" t="str">
        <f t="shared" si="46"/>
        <v/>
      </c>
      <c r="F122" s="57"/>
      <c r="G122" s="37">
        <f t="shared" si="45"/>
        <v>0</v>
      </c>
    </row>
    <row r="123" spans="1:7" x14ac:dyDescent="0.25">
      <c r="A123" s="33">
        <f t="shared" si="50"/>
        <v>112</v>
      </c>
      <c r="B123" s="34">
        <f>Timesheet!B128</f>
        <v>0</v>
      </c>
      <c r="C123" s="35">
        <f>Timesheet!C128</f>
        <v>0</v>
      </c>
      <c r="D123" s="36">
        <f t="shared" si="52"/>
        <v>0</v>
      </c>
      <c r="E123" s="83" t="str">
        <f t="shared" si="46"/>
        <v/>
      </c>
      <c r="F123" s="57"/>
      <c r="G123" s="37">
        <f t="shared" si="45"/>
        <v>0</v>
      </c>
    </row>
    <row r="124" spans="1:7" x14ac:dyDescent="0.25">
      <c r="A124" s="33">
        <f t="shared" si="50"/>
        <v>113</v>
      </c>
      <c r="B124" s="34">
        <f>Timesheet!B129</f>
        <v>0</v>
      </c>
      <c r="C124" s="35">
        <f>Timesheet!C129</f>
        <v>0</v>
      </c>
      <c r="D124" s="36">
        <f t="shared" si="52"/>
        <v>0</v>
      </c>
      <c r="E124" s="83" t="str">
        <f t="shared" si="46"/>
        <v/>
      </c>
      <c r="F124" s="57"/>
      <c r="G124" s="37">
        <f t="shared" si="45"/>
        <v>0</v>
      </c>
    </row>
    <row r="125" spans="1:7" x14ac:dyDescent="0.25">
      <c r="A125" s="33">
        <f t="shared" si="50"/>
        <v>114</v>
      </c>
      <c r="B125" s="34">
        <f>Timesheet!B130</f>
        <v>0</v>
      </c>
      <c r="C125" s="35">
        <f>Timesheet!C130</f>
        <v>0</v>
      </c>
      <c r="D125" s="36">
        <f t="shared" si="52"/>
        <v>0</v>
      </c>
      <c r="E125" s="83" t="str">
        <f t="shared" si="46"/>
        <v/>
      </c>
      <c r="F125" s="57"/>
      <c r="G125" s="37">
        <f t="shared" si="45"/>
        <v>0</v>
      </c>
    </row>
    <row r="126" spans="1:7" x14ac:dyDescent="0.25">
      <c r="A126" s="33">
        <f t="shared" si="50"/>
        <v>115</v>
      </c>
      <c r="B126" s="34">
        <f>Timesheet!B131</f>
        <v>0</v>
      </c>
      <c r="C126" s="35">
        <f>Timesheet!C131</f>
        <v>0</v>
      </c>
      <c r="D126" s="36">
        <f t="shared" si="52"/>
        <v>0</v>
      </c>
      <c r="E126" s="83" t="str">
        <f t="shared" si="46"/>
        <v/>
      </c>
      <c r="F126" s="57"/>
      <c r="G126" s="37">
        <f t="shared" si="45"/>
        <v>0</v>
      </c>
    </row>
    <row r="127" spans="1:7" x14ac:dyDescent="0.25">
      <c r="A127" s="33">
        <f t="shared" si="50"/>
        <v>116</v>
      </c>
      <c r="B127" s="34">
        <f>Timesheet!B132</f>
        <v>0</v>
      </c>
      <c r="C127" s="35">
        <f>Timesheet!C132</f>
        <v>0</v>
      </c>
      <c r="D127" s="36">
        <f t="shared" si="52"/>
        <v>0</v>
      </c>
      <c r="E127" s="83" t="str">
        <f t="shared" si="46"/>
        <v/>
      </c>
      <c r="F127" s="57"/>
      <c r="G127" s="37">
        <f t="shared" si="45"/>
        <v>0</v>
      </c>
    </row>
    <row r="128" spans="1:7" x14ac:dyDescent="0.25">
      <c r="A128" s="33">
        <f t="shared" si="50"/>
        <v>117</v>
      </c>
      <c r="B128" s="34">
        <f>Timesheet!B134</f>
        <v>0</v>
      </c>
      <c r="C128" s="35">
        <f>Timesheet!C134</f>
        <v>0</v>
      </c>
      <c r="D128" s="36">
        <f t="shared" si="52"/>
        <v>0</v>
      </c>
      <c r="E128" s="83" t="str">
        <f t="shared" si="46"/>
        <v/>
      </c>
      <c r="F128" s="57"/>
      <c r="G128" s="37">
        <f t="shared" si="45"/>
        <v>0</v>
      </c>
    </row>
    <row r="129" spans="1:7" x14ac:dyDescent="0.25">
      <c r="A129" s="33">
        <f t="shared" si="50"/>
        <v>118</v>
      </c>
      <c r="B129" s="34">
        <f>Timesheet!B135</f>
        <v>0</v>
      </c>
      <c r="C129" s="35">
        <f>Timesheet!C135</f>
        <v>0</v>
      </c>
      <c r="D129" s="36">
        <f t="shared" si="52"/>
        <v>0</v>
      </c>
      <c r="E129" s="83" t="str">
        <f t="shared" si="46"/>
        <v/>
      </c>
      <c r="F129" s="57"/>
      <c r="G129" s="37">
        <f t="shared" si="45"/>
        <v>0</v>
      </c>
    </row>
    <row r="130" spans="1:7" x14ac:dyDescent="0.25">
      <c r="A130" s="33">
        <f t="shared" si="50"/>
        <v>119</v>
      </c>
      <c r="B130" s="34">
        <f>Timesheet!B136</f>
        <v>0</v>
      </c>
      <c r="C130" s="35">
        <f>Timesheet!C136</f>
        <v>0</v>
      </c>
      <c r="D130" s="36">
        <f t="shared" si="52"/>
        <v>0</v>
      </c>
      <c r="E130" s="83" t="str">
        <f t="shared" si="46"/>
        <v/>
      </c>
      <c r="F130" s="57"/>
      <c r="G130" s="37">
        <f t="shared" si="45"/>
        <v>0</v>
      </c>
    </row>
    <row r="131" spans="1:7" x14ac:dyDescent="0.25">
      <c r="A131" s="33">
        <f t="shared" si="50"/>
        <v>120</v>
      </c>
      <c r="B131" s="34">
        <f>Timesheet!B137</f>
        <v>0</v>
      </c>
      <c r="C131" s="35">
        <f>Timesheet!C137</f>
        <v>0</v>
      </c>
      <c r="D131" s="36">
        <f t="shared" si="52"/>
        <v>0</v>
      </c>
      <c r="E131" s="83" t="str">
        <f t="shared" si="46"/>
        <v/>
      </c>
      <c r="F131" s="57"/>
      <c r="G131" s="37">
        <f t="shared" si="45"/>
        <v>0</v>
      </c>
    </row>
    <row r="132" spans="1:7" x14ac:dyDescent="0.25">
      <c r="A132" s="33">
        <f t="shared" si="50"/>
        <v>121</v>
      </c>
      <c r="B132" s="34">
        <f>Timesheet!B138</f>
        <v>0</v>
      </c>
      <c r="C132" s="35">
        <f>Timesheet!C138</f>
        <v>0</v>
      </c>
      <c r="D132" s="36">
        <f t="shared" si="52"/>
        <v>0</v>
      </c>
      <c r="E132" s="83" t="str">
        <f t="shared" si="46"/>
        <v/>
      </c>
      <c r="F132" s="57"/>
      <c r="G132" s="37">
        <f t="shared" si="45"/>
        <v>0</v>
      </c>
    </row>
    <row r="133" spans="1:7" x14ac:dyDescent="0.25">
      <c r="A133" s="33">
        <f t="shared" si="50"/>
        <v>122</v>
      </c>
      <c r="B133" s="34">
        <f>Timesheet!B139</f>
        <v>0</v>
      </c>
      <c r="C133" s="35">
        <f>Timesheet!C139</f>
        <v>0</v>
      </c>
      <c r="D133" s="36">
        <f t="shared" si="52"/>
        <v>0</v>
      </c>
      <c r="E133" s="83" t="str">
        <f t="shared" si="46"/>
        <v/>
      </c>
      <c r="F133" s="57"/>
      <c r="G133" s="37">
        <f t="shared" si="45"/>
        <v>0</v>
      </c>
    </row>
    <row r="134" spans="1:7" x14ac:dyDescent="0.25">
      <c r="A134" s="33">
        <f t="shared" si="50"/>
        <v>123</v>
      </c>
      <c r="B134" s="34">
        <f>Timesheet!B140</f>
        <v>0</v>
      </c>
      <c r="C134" s="35">
        <f>Timesheet!C140</f>
        <v>0</v>
      </c>
      <c r="D134" s="36">
        <f t="shared" si="52"/>
        <v>0</v>
      </c>
      <c r="E134" s="83" t="str">
        <f t="shared" si="46"/>
        <v/>
      </c>
      <c r="F134" s="57"/>
      <c r="G134" s="37">
        <f t="shared" si="45"/>
        <v>0</v>
      </c>
    </row>
    <row r="135" spans="1:7" x14ac:dyDescent="0.25">
      <c r="A135" s="33">
        <f t="shared" si="50"/>
        <v>124</v>
      </c>
      <c r="B135" s="34">
        <f>Timesheet!B141</f>
        <v>0</v>
      </c>
      <c r="C135" s="35">
        <f>Timesheet!C141</f>
        <v>0</v>
      </c>
      <c r="D135" s="36">
        <f t="shared" si="52"/>
        <v>0</v>
      </c>
      <c r="E135" s="83" t="str">
        <f t="shared" si="46"/>
        <v/>
      </c>
      <c r="F135" s="57"/>
      <c r="G135" s="37">
        <f t="shared" si="45"/>
        <v>0</v>
      </c>
    </row>
    <row r="136" spans="1:7" x14ac:dyDescent="0.25">
      <c r="A136" s="33">
        <f t="shared" si="50"/>
        <v>125</v>
      </c>
      <c r="B136" s="34">
        <f>Timesheet!B142</f>
        <v>0</v>
      </c>
      <c r="C136" s="35">
        <f>Timesheet!C142</f>
        <v>0</v>
      </c>
      <c r="D136" s="36">
        <f t="shared" si="52"/>
        <v>0</v>
      </c>
      <c r="E136" s="83" t="str">
        <f t="shared" si="46"/>
        <v/>
      </c>
      <c r="F136" s="57"/>
      <c r="G136" s="37">
        <f t="shared" si="45"/>
        <v>0</v>
      </c>
    </row>
    <row r="137" spans="1:7" x14ac:dyDescent="0.25">
      <c r="A137" s="33">
        <f t="shared" si="50"/>
        <v>126</v>
      </c>
      <c r="B137" s="34">
        <f>Timesheet!B143</f>
        <v>0</v>
      </c>
      <c r="C137" s="35">
        <f>Timesheet!C143</f>
        <v>0</v>
      </c>
      <c r="D137" s="36">
        <f t="shared" si="52"/>
        <v>0</v>
      </c>
      <c r="E137" s="83" t="str">
        <f t="shared" si="46"/>
        <v/>
      </c>
      <c r="F137" s="57"/>
      <c r="G137" s="37">
        <f t="shared" si="45"/>
        <v>0</v>
      </c>
    </row>
    <row r="138" spans="1:7" x14ac:dyDescent="0.25">
      <c r="A138" s="33">
        <f t="shared" si="50"/>
        <v>127</v>
      </c>
      <c r="B138" s="34">
        <f>Timesheet!B144</f>
        <v>0</v>
      </c>
      <c r="C138" s="35">
        <f>Timesheet!C144</f>
        <v>0</v>
      </c>
      <c r="D138" s="36">
        <f t="shared" si="52"/>
        <v>0</v>
      </c>
      <c r="E138" s="83" t="str">
        <f t="shared" si="46"/>
        <v/>
      </c>
      <c r="F138" s="57"/>
      <c r="G138" s="37">
        <f t="shared" si="45"/>
        <v>0</v>
      </c>
    </row>
    <row r="139" spans="1:7" x14ac:dyDescent="0.25">
      <c r="A139" s="33">
        <f t="shared" si="50"/>
        <v>128</v>
      </c>
      <c r="B139" s="34">
        <f>Timesheet!B145</f>
        <v>0</v>
      </c>
      <c r="C139" s="35">
        <f>Timesheet!C145</f>
        <v>0</v>
      </c>
      <c r="D139" s="36">
        <f t="shared" si="52"/>
        <v>0</v>
      </c>
      <c r="E139" s="83" t="str">
        <f t="shared" si="46"/>
        <v/>
      </c>
      <c r="F139" s="57"/>
      <c r="G139" s="37">
        <f t="shared" si="45"/>
        <v>0</v>
      </c>
    </row>
    <row r="140" spans="1:7" x14ac:dyDescent="0.25">
      <c r="A140" s="33">
        <f t="shared" si="50"/>
        <v>129</v>
      </c>
      <c r="B140" s="34">
        <f>Timesheet!B146</f>
        <v>0</v>
      </c>
      <c r="C140" s="35">
        <f>Timesheet!C146</f>
        <v>0</v>
      </c>
      <c r="D140" s="36">
        <f t="shared" si="52"/>
        <v>0</v>
      </c>
      <c r="E140" s="83" t="str">
        <f t="shared" si="46"/>
        <v/>
      </c>
      <c r="F140" s="57"/>
      <c r="G140" s="37">
        <f t="shared" si="45"/>
        <v>0</v>
      </c>
    </row>
    <row r="141" spans="1:7" x14ac:dyDescent="0.25">
      <c r="A141" s="33">
        <f t="shared" si="50"/>
        <v>130</v>
      </c>
      <c r="B141" s="34">
        <f>Timesheet!B147</f>
        <v>0</v>
      </c>
      <c r="C141" s="35">
        <f>Timesheet!C147</f>
        <v>0</v>
      </c>
      <c r="D141" s="36">
        <f t="shared" si="52"/>
        <v>0</v>
      </c>
      <c r="E141" s="83" t="str">
        <f t="shared" si="46"/>
        <v/>
      </c>
      <c r="F141" s="57"/>
      <c r="G141" s="37">
        <f t="shared" ref="G141:G181" si="53">D141</f>
        <v>0</v>
      </c>
    </row>
    <row r="142" spans="1:7" x14ac:dyDescent="0.25">
      <c r="A142" s="33">
        <f t="shared" si="50"/>
        <v>131</v>
      </c>
      <c r="B142" s="34">
        <f>Timesheet!B148</f>
        <v>0</v>
      </c>
      <c r="C142" s="35">
        <f>Timesheet!C148</f>
        <v>0</v>
      </c>
      <c r="D142" s="36">
        <f t="shared" si="52"/>
        <v>0</v>
      </c>
      <c r="E142" s="83" t="str">
        <f t="shared" ref="E142:E181" si="54">LEFT(F142,1)</f>
        <v/>
      </c>
      <c r="F142" s="57"/>
      <c r="G142" s="37">
        <f t="shared" si="53"/>
        <v>0</v>
      </c>
    </row>
    <row r="143" spans="1:7" x14ac:dyDescent="0.25">
      <c r="A143" s="33">
        <f t="shared" si="50"/>
        <v>132</v>
      </c>
      <c r="B143" s="34">
        <f>Timesheet!B149</f>
        <v>0</v>
      </c>
      <c r="C143" s="35">
        <f>Timesheet!C149</f>
        <v>0</v>
      </c>
      <c r="D143" s="36">
        <f t="shared" si="52"/>
        <v>0</v>
      </c>
      <c r="E143" s="83" t="str">
        <f t="shared" si="54"/>
        <v/>
      </c>
      <c r="F143" s="57"/>
      <c r="G143" s="37">
        <f t="shared" si="53"/>
        <v>0</v>
      </c>
    </row>
    <row r="144" spans="1:7" x14ac:dyDescent="0.25">
      <c r="A144" s="33">
        <f t="shared" si="50"/>
        <v>133</v>
      </c>
      <c r="B144" s="34">
        <f>Timesheet!B150</f>
        <v>0</v>
      </c>
      <c r="C144" s="35">
        <f>Timesheet!C150</f>
        <v>0</v>
      </c>
      <c r="D144" s="36">
        <f t="shared" si="52"/>
        <v>0</v>
      </c>
      <c r="E144" s="83" t="str">
        <f t="shared" si="54"/>
        <v/>
      </c>
      <c r="F144" s="57"/>
      <c r="G144" s="37">
        <f t="shared" si="53"/>
        <v>0</v>
      </c>
    </row>
    <row r="145" spans="1:7" x14ac:dyDescent="0.25">
      <c r="A145" s="33">
        <f t="shared" si="50"/>
        <v>134</v>
      </c>
      <c r="B145" s="34">
        <f>Timesheet!B151</f>
        <v>0</v>
      </c>
      <c r="C145" s="35">
        <f>Timesheet!C151</f>
        <v>0</v>
      </c>
      <c r="D145" s="36">
        <f t="shared" si="52"/>
        <v>0</v>
      </c>
      <c r="E145" s="83" t="str">
        <f t="shared" si="54"/>
        <v/>
      </c>
      <c r="F145" s="57"/>
      <c r="G145" s="37">
        <f t="shared" si="53"/>
        <v>0</v>
      </c>
    </row>
    <row r="146" spans="1:7" x14ac:dyDescent="0.25">
      <c r="A146" s="33">
        <f t="shared" si="50"/>
        <v>135</v>
      </c>
      <c r="B146" s="34">
        <f>Timesheet!B152</f>
        <v>0</v>
      </c>
      <c r="C146" s="35">
        <f>Timesheet!C152</f>
        <v>0</v>
      </c>
      <c r="D146" s="36">
        <f t="shared" si="52"/>
        <v>0</v>
      </c>
      <c r="E146" s="83" t="str">
        <f t="shared" si="54"/>
        <v/>
      </c>
      <c r="F146" s="57"/>
      <c r="G146" s="37">
        <f t="shared" si="53"/>
        <v>0</v>
      </c>
    </row>
    <row r="147" spans="1:7" x14ac:dyDescent="0.25">
      <c r="A147" s="33">
        <f t="shared" si="50"/>
        <v>136</v>
      </c>
      <c r="B147" s="34">
        <f>Timesheet!B153</f>
        <v>0</v>
      </c>
      <c r="C147" s="35">
        <f>Timesheet!C153</f>
        <v>0</v>
      </c>
      <c r="D147" s="36">
        <f t="shared" si="52"/>
        <v>0</v>
      </c>
      <c r="E147" s="83" t="str">
        <f t="shared" si="54"/>
        <v/>
      </c>
      <c r="F147" s="57"/>
      <c r="G147" s="37">
        <f t="shared" si="53"/>
        <v>0</v>
      </c>
    </row>
    <row r="148" spans="1:7" x14ac:dyDescent="0.25">
      <c r="A148" s="33">
        <f t="shared" si="50"/>
        <v>137</v>
      </c>
      <c r="B148" s="34">
        <f>Timesheet!B154</f>
        <v>0</v>
      </c>
      <c r="C148" s="35">
        <f>Timesheet!C154</f>
        <v>0</v>
      </c>
      <c r="D148" s="36">
        <f t="shared" si="52"/>
        <v>0</v>
      </c>
      <c r="E148" s="83" t="str">
        <f t="shared" si="54"/>
        <v/>
      </c>
      <c r="F148" s="57"/>
      <c r="G148" s="37">
        <f t="shared" si="53"/>
        <v>0</v>
      </c>
    </row>
    <row r="149" spans="1:7" x14ac:dyDescent="0.25">
      <c r="A149" s="33">
        <f t="shared" si="50"/>
        <v>138</v>
      </c>
      <c r="B149" s="34">
        <f>Timesheet!B155</f>
        <v>0</v>
      </c>
      <c r="C149" s="35">
        <f>Timesheet!C155</f>
        <v>0</v>
      </c>
      <c r="D149" s="36">
        <f t="shared" si="52"/>
        <v>0</v>
      </c>
      <c r="E149" s="83" t="str">
        <f t="shared" si="54"/>
        <v/>
      </c>
      <c r="F149" s="57"/>
      <c r="G149" s="37">
        <f t="shared" si="53"/>
        <v>0</v>
      </c>
    </row>
    <row r="150" spans="1:7" x14ac:dyDescent="0.25">
      <c r="A150" s="33">
        <f t="shared" si="50"/>
        <v>139</v>
      </c>
      <c r="B150" s="34">
        <f>Timesheet!B156</f>
        <v>0</v>
      </c>
      <c r="C150" s="35">
        <f>Timesheet!C156</f>
        <v>0</v>
      </c>
      <c r="D150" s="36">
        <f t="shared" si="52"/>
        <v>0</v>
      </c>
      <c r="E150" s="83" t="str">
        <f t="shared" si="54"/>
        <v/>
      </c>
      <c r="F150" s="57"/>
      <c r="G150" s="37">
        <f t="shared" si="53"/>
        <v>0</v>
      </c>
    </row>
    <row r="151" spans="1:7" x14ac:dyDescent="0.25">
      <c r="A151" s="33">
        <f t="shared" si="50"/>
        <v>140</v>
      </c>
      <c r="B151" s="34">
        <f>Timesheet!B157</f>
        <v>0</v>
      </c>
      <c r="C151" s="35">
        <f>Timesheet!C157</f>
        <v>0</v>
      </c>
      <c r="D151" s="36">
        <f t="shared" si="52"/>
        <v>0</v>
      </c>
      <c r="E151" s="83" t="str">
        <f t="shared" si="54"/>
        <v/>
      </c>
      <c r="F151" s="57"/>
      <c r="G151" s="37">
        <f t="shared" si="53"/>
        <v>0</v>
      </c>
    </row>
    <row r="152" spans="1:7" x14ac:dyDescent="0.25">
      <c r="A152" s="33">
        <f t="shared" si="50"/>
        <v>141</v>
      </c>
      <c r="B152" s="34">
        <f>Timesheet!B158</f>
        <v>0</v>
      </c>
      <c r="C152" s="35">
        <f>Timesheet!C158</f>
        <v>0</v>
      </c>
      <c r="D152" s="36">
        <f t="shared" si="52"/>
        <v>0</v>
      </c>
      <c r="E152" s="83" t="str">
        <f t="shared" si="54"/>
        <v/>
      </c>
      <c r="F152" s="57"/>
      <c r="G152" s="37">
        <f t="shared" si="53"/>
        <v>0</v>
      </c>
    </row>
    <row r="153" spans="1:7" x14ac:dyDescent="0.25">
      <c r="A153" s="33">
        <f t="shared" si="50"/>
        <v>142</v>
      </c>
      <c r="B153" s="34">
        <f>Timesheet!B159</f>
        <v>0</v>
      </c>
      <c r="C153" s="35">
        <f>Timesheet!C159</f>
        <v>0</v>
      </c>
      <c r="D153" s="36">
        <f t="shared" si="52"/>
        <v>0</v>
      </c>
      <c r="E153" s="83" t="str">
        <f t="shared" si="54"/>
        <v/>
      </c>
      <c r="F153" s="57"/>
      <c r="G153" s="37">
        <f t="shared" si="53"/>
        <v>0</v>
      </c>
    </row>
    <row r="154" spans="1:7" x14ac:dyDescent="0.25">
      <c r="A154" s="33">
        <f t="shared" si="50"/>
        <v>143</v>
      </c>
      <c r="B154" s="34">
        <f>Timesheet!B160</f>
        <v>0</v>
      </c>
      <c r="C154" s="35">
        <f>Timesheet!C160</f>
        <v>0</v>
      </c>
      <c r="D154" s="36">
        <f t="shared" si="52"/>
        <v>0</v>
      </c>
      <c r="E154" s="83" t="str">
        <f t="shared" si="54"/>
        <v/>
      </c>
      <c r="F154" s="57"/>
      <c r="G154" s="37">
        <f t="shared" si="53"/>
        <v>0</v>
      </c>
    </row>
    <row r="155" spans="1:7" x14ac:dyDescent="0.25">
      <c r="A155" s="33">
        <f t="shared" si="50"/>
        <v>144</v>
      </c>
      <c r="B155" s="34">
        <f>Timesheet!B161</f>
        <v>0</v>
      </c>
      <c r="C155" s="35">
        <f>Timesheet!C161</f>
        <v>0</v>
      </c>
      <c r="D155" s="36">
        <f t="shared" si="52"/>
        <v>0</v>
      </c>
      <c r="E155" s="83" t="str">
        <f t="shared" si="54"/>
        <v/>
      </c>
      <c r="F155" s="57"/>
      <c r="G155" s="37">
        <f t="shared" si="53"/>
        <v>0</v>
      </c>
    </row>
    <row r="156" spans="1:7" x14ac:dyDescent="0.25">
      <c r="A156" s="33">
        <f t="shared" si="50"/>
        <v>145</v>
      </c>
      <c r="B156" s="34">
        <f>Timesheet!B162</f>
        <v>0</v>
      </c>
      <c r="C156" s="35">
        <f>Timesheet!C162</f>
        <v>0</v>
      </c>
      <c r="D156" s="36">
        <f t="shared" si="52"/>
        <v>0</v>
      </c>
      <c r="E156" s="83" t="str">
        <f t="shared" si="54"/>
        <v/>
      </c>
      <c r="F156" s="57"/>
      <c r="G156" s="37">
        <f t="shared" si="53"/>
        <v>0</v>
      </c>
    </row>
    <row r="157" spans="1:7" x14ac:dyDescent="0.25">
      <c r="A157" s="33">
        <f>A156+1</f>
        <v>146</v>
      </c>
      <c r="B157" s="34">
        <f>Timesheet!B163</f>
        <v>0</v>
      </c>
      <c r="C157" s="35">
        <f>Timesheet!C163</f>
        <v>0</v>
      </c>
      <c r="D157" s="36">
        <f t="shared" si="52"/>
        <v>0</v>
      </c>
      <c r="E157" s="83" t="str">
        <f t="shared" si="54"/>
        <v/>
      </c>
      <c r="F157" s="57"/>
      <c r="G157" s="37">
        <f t="shared" si="53"/>
        <v>0</v>
      </c>
    </row>
    <row r="158" spans="1:7" x14ac:dyDescent="0.25">
      <c r="A158" s="33">
        <f>A157+1</f>
        <v>147</v>
      </c>
      <c r="B158" s="34">
        <f>Timesheet!B164</f>
        <v>0</v>
      </c>
      <c r="C158" s="35">
        <f>Timesheet!C164</f>
        <v>0</v>
      </c>
      <c r="D158" s="36">
        <f t="shared" si="52"/>
        <v>0</v>
      </c>
      <c r="E158" s="83" t="str">
        <f t="shared" si="54"/>
        <v/>
      </c>
      <c r="F158" s="57"/>
      <c r="G158" s="37">
        <f t="shared" si="53"/>
        <v>0</v>
      </c>
    </row>
    <row r="159" spans="1:7" x14ac:dyDescent="0.25">
      <c r="A159" s="33">
        <f>A158+1</f>
        <v>148</v>
      </c>
      <c r="B159" s="34">
        <f>Timesheet!B165</f>
        <v>0</v>
      </c>
      <c r="C159" s="35">
        <f>Timesheet!C165</f>
        <v>0</v>
      </c>
      <c r="D159" s="36">
        <f>IF(C160=0,0,C160-C159)</f>
        <v>0</v>
      </c>
      <c r="E159" s="83" t="str">
        <f t="shared" si="54"/>
        <v/>
      </c>
      <c r="F159" s="57"/>
      <c r="G159" s="37">
        <f t="shared" si="53"/>
        <v>0</v>
      </c>
    </row>
    <row r="160" spans="1:7" x14ac:dyDescent="0.25">
      <c r="A160" s="33">
        <f>A159+1</f>
        <v>149</v>
      </c>
      <c r="B160" s="34">
        <f>Timesheet!B166</f>
        <v>0</v>
      </c>
      <c r="C160" s="35">
        <f>Timesheet!C166</f>
        <v>0</v>
      </c>
      <c r="D160" s="36">
        <f>IF(C161=0,0,C161-C160)</f>
        <v>0</v>
      </c>
      <c r="E160" s="83" t="str">
        <f t="shared" si="54"/>
        <v/>
      </c>
      <c r="F160" s="57"/>
      <c r="G160" s="37">
        <f t="shared" si="53"/>
        <v>0</v>
      </c>
    </row>
    <row r="161" spans="1:7" x14ac:dyDescent="0.25">
      <c r="A161" s="33">
        <f>A160+1</f>
        <v>150</v>
      </c>
      <c r="B161" s="34">
        <f>Timesheet!B167</f>
        <v>0</v>
      </c>
      <c r="C161" s="35">
        <f>Timesheet!C167</f>
        <v>0</v>
      </c>
      <c r="D161" s="36">
        <f>IF(C175=0,0,C175-C161)</f>
        <v>0</v>
      </c>
      <c r="E161" s="83" t="str">
        <f t="shared" si="54"/>
        <v/>
      </c>
      <c r="F161" s="57"/>
      <c r="G161" s="37">
        <f t="shared" si="53"/>
        <v>0</v>
      </c>
    </row>
    <row r="162" spans="1:7" x14ac:dyDescent="0.25">
      <c r="A162" s="33">
        <f t="shared" ref="A162:A181" si="55">A161+1</f>
        <v>151</v>
      </c>
      <c r="B162" s="34">
        <f>Timesheet!B168</f>
        <v>0</v>
      </c>
      <c r="C162" s="35">
        <f>Timesheet!C168</f>
        <v>0</v>
      </c>
      <c r="D162" s="36">
        <f t="shared" ref="D162:D174" si="56">IF(C176=0,0,C176-C162)</f>
        <v>0</v>
      </c>
      <c r="E162" s="83" t="str">
        <f t="shared" si="54"/>
        <v/>
      </c>
      <c r="F162" s="57"/>
      <c r="G162" s="37">
        <f t="shared" si="53"/>
        <v>0</v>
      </c>
    </row>
    <row r="163" spans="1:7" x14ac:dyDescent="0.25">
      <c r="A163" s="33">
        <f t="shared" si="55"/>
        <v>152</v>
      </c>
      <c r="B163" s="34">
        <f>Timesheet!B169</f>
        <v>0</v>
      </c>
      <c r="C163" s="35">
        <f>Timesheet!C169</f>
        <v>0</v>
      </c>
      <c r="D163" s="36">
        <f t="shared" si="56"/>
        <v>0</v>
      </c>
      <c r="E163" s="83" t="str">
        <f t="shared" si="54"/>
        <v/>
      </c>
      <c r="F163" s="57"/>
      <c r="G163" s="37">
        <f t="shared" si="53"/>
        <v>0</v>
      </c>
    </row>
    <row r="164" spans="1:7" x14ac:dyDescent="0.25">
      <c r="A164" s="33">
        <f t="shared" si="55"/>
        <v>153</v>
      </c>
      <c r="B164" s="34">
        <f>Timesheet!B170</f>
        <v>0</v>
      </c>
      <c r="C164" s="35">
        <f>Timesheet!C170</f>
        <v>0</v>
      </c>
      <c r="D164" s="36">
        <f t="shared" si="56"/>
        <v>0</v>
      </c>
      <c r="E164" s="83" t="str">
        <f t="shared" si="54"/>
        <v/>
      </c>
      <c r="F164" s="57"/>
      <c r="G164" s="37">
        <f t="shared" si="53"/>
        <v>0</v>
      </c>
    </row>
    <row r="165" spans="1:7" x14ac:dyDescent="0.25">
      <c r="A165" s="33">
        <f t="shared" si="55"/>
        <v>154</v>
      </c>
      <c r="B165" s="34">
        <f>Timesheet!B171</f>
        <v>0</v>
      </c>
      <c r="C165" s="35">
        <f>Timesheet!C171</f>
        <v>0</v>
      </c>
      <c r="D165" s="36">
        <f t="shared" si="56"/>
        <v>0</v>
      </c>
      <c r="E165" s="83" t="str">
        <f t="shared" si="54"/>
        <v/>
      </c>
      <c r="F165" s="57"/>
      <c r="G165" s="37">
        <f t="shared" si="53"/>
        <v>0</v>
      </c>
    </row>
    <row r="166" spans="1:7" x14ac:dyDescent="0.25">
      <c r="A166" s="33">
        <f t="shared" si="55"/>
        <v>155</v>
      </c>
      <c r="B166" s="34">
        <f>Timesheet!B172</f>
        <v>0</v>
      </c>
      <c r="C166" s="35">
        <f>Timesheet!C172</f>
        <v>0</v>
      </c>
      <c r="D166" s="36">
        <f t="shared" si="56"/>
        <v>0</v>
      </c>
      <c r="E166" s="83" t="str">
        <f t="shared" si="54"/>
        <v/>
      </c>
      <c r="F166" s="57"/>
      <c r="G166" s="37">
        <f t="shared" si="53"/>
        <v>0</v>
      </c>
    </row>
    <row r="167" spans="1:7" x14ac:dyDescent="0.25">
      <c r="A167" s="33">
        <f t="shared" si="55"/>
        <v>156</v>
      </c>
      <c r="B167" s="34">
        <f>Timesheet!B173</f>
        <v>0</v>
      </c>
      <c r="C167" s="35">
        <f>Timesheet!C173</f>
        <v>0</v>
      </c>
      <c r="D167" s="36">
        <f t="shared" si="56"/>
        <v>0</v>
      </c>
      <c r="E167" s="83" t="str">
        <f t="shared" si="54"/>
        <v/>
      </c>
      <c r="F167" s="57"/>
      <c r="G167" s="37">
        <f t="shared" si="53"/>
        <v>0</v>
      </c>
    </row>
    <row r="168" spans="1:7" x14ac:dyDescent="0.25">
      <c r="A168" s="33">
        <f t="shared" si="55"/>
        <v>157</v>
      </c>
      <c r="B168" s="34">
        <f>Timesheet!B174</f>
        <v>0</v>
      </c>
      <c r="C168" s="35">
        <f>Timesheet!C174</f>
        <v>0</v>
      </c>
      <c r="D168" s="36">
        <f t="shared" si="56"/>
        <v>0</v>
      </c>
      <c r="E168" s="83" t="str">
        <f t="shared" si="54"/>
        <v/>
      </c>
      <c r="F168" s="57"/>
      <c r="G168" s="37">
        <f t="shared" si="53"/>
        <v>0</v>
      </c>
    </row>
    <row r="169" spans="1:7" x14ac:dyDescent="0.25">
      <c r="A169" s="33">
        <f t="shared" si="55"/>
        <v>158</v>
      </c>
      <c r="B169" s="34">
        <f>Timesheet!B175</f>
        <v>0</v>
      </c>
      <c r="C169" s="35">
        <f>Timesheet!C175</f>
        <v>0</v>
      </c>
      <c r="D169" s="36">
        <f t="shared" si="56"/>
        <v>0</v>
      </c>
      <c r="E169" s="83" t="str">
        <f t="shared" si="54"/>
        <v/>
      </c>
      <c r="F169" s="57"/>
      <c r="G169" s="37">
        <f t="shared" si="53"/>
        <v>0</v>
      </c>
    </row>
    <row r="170" spans="1:7" x14ac:dyDescent="0.25">
      <c r="A170" s="33">
        <f t="shared" si="55"/>
        <v>159</v>
      </c>
      <c r="B170" s="34">
        <f>Timesheet!B176</f>
        <v>0</v>
      </c>
      <c r="C170" s="35">
        <f>Timesheet!C176</f>
        <v>0</v>
      </c>
      <c r="D170" s="36">
        <f t="shared" si="56"/>
        <v>0</v>
      </c>
      <c r="E170" s="83" t="str">
        <f t="shared" si="54"/>
        <v/>
      </c>
      <c r="F170" s="57"/>
      <c r="G170" s="37">
        <f t="shared" si="53"/>
        <v>0</v>
      </c>
    </row>
    <row r="171" spans="1:7" x14ac:dyDescent="0.25">
      <c r="A171" s="33">
        <f t="shared" si="55"/>
        <v>160</v>
      </c>
      <c r="B171" s="34">
        <f>Timesheet!B177</f>
        <v>0</v>
      </c>
      <c r="C171" s="35">
        <f>Timesheet!C177</f>
        <v>0</v>
      </c>
      <c r="D171" s="36">
        <f t="shared" si="56"/>
        <v>0</v>
      </c>
      <c r="E171" s="83" t="str">
        <f t="shared" si="54"/>
        <v/>
      </c>
      <c r="F171" s="57"/>
      <c r="G171" s="37">
        <f t="shared" si="53"/>
        <v>0</v>
      </c>
    </row>
    <row r="172" spans="1:7" x14ac:dyDescent="0.25">
      <c r="A172" s="33">
        <f t="shared" si="55"/>
        <v>161</v>
      </c>
      <c r="B172" s="34">
        <f>Timesheet!B178</f>
        <v>0</v>
      </c>
      <c r="C172" s="35">
        <f>Timesheet!C178</f>
        <v>0</v>
      </c>
      <c r="D172" s="36">
        <f t="shared" si="56"/>
        <v>0</v>
      </c>
      <c r="E172" s="83" t="str">
        <f t="shared" si="54"/>
        <v/>
      </c>
      <c r="F172" s="57"/>
      <c r="G172" s="37">
        <f t="shared" si="53"/>
        <v>0</v>
      </c>
    </row>
    <row r="173" spans="1:7" x14ac:dyDescent="0.25">
      <c r="A173" s="33">
        <f t="shared" si="55"/>
        <v>162</v>
      </c>
      <c r="B173" s="34">
        <f>Timesheet!B179</f>
        <v>0</v>
      </c>
      <c r="C173" s="35">
        <f>Timesheet!C179</f>
        <v>0</v>
      </c>
      <c r="D173" s="36">
        <f t="shared" si="56"/>
        <v>0</v>
      </c>
      <c r="E173" s="83" t="str">
        <f t="shared" si="54"/>
        <v/>
      </c>
      <c r="F173" s="57"/>
      <c r="G173" s="37">
        <f t="shared" si="53"/>
        <v>0</v>
      </c>
    </row>
    <row r="174" spans="1:7" x14ac:dyDescent="0.25">
      <c r="A174" s="33">
        <f t="shared" si="55"/>
        <v>163</v>
      </c>
      <c r="B174" s="34">
        <f>Timesheet!B180</f>
        <v>0</v>
      </c>
      <c r="C174" s="35">
        <f>Timesheet!C180</f>
        <v>0</v>
      </c>
      <c r="D174" s="36">
        <f t="shared" si="56"/>
        <v>0</v>
      </c>
      <c r="E174" s="83" t="str">
        <f t="shared" si="54"/>
        <v/>
      </c>
      <c r="F174" s="57"/>
      <c r="G174" s="37">
        <f t="shared" si="53"/>
        <v>0</v>
      </c>
    </row>
    <row r="175" spans="1:7" x14ac:dyDescent="0.25">
      <c r="A175" s="33">
        <f t="shared" si="55"/>
        <v>164</v>
      </c>
      <c r="B175" s="34">
        <f>Timesheet!B181</f>
        <v>0</v>
      </c>
      <c r="C175" s="35">
        <f>Timesheet!C181</f>
        <v>0</v>
      </c>
      <c r="D175" s="36">
        <f t="shared" ref="D175:D180" si="57">IF(C176=0,0,C176-C175)</f>
        <v>0</v>
      </c>
      <c r="E175" s="83" t="str">
        <f t="shared" si="54"/>
        <v/>
      </c>
      <c r="F175" s="57"/>
      <c r="G175" s="37">
        <f t="shared" si="53"/>
        <v>0</v>
      </c>
    </row>
    <row r="176" spans="1:7" x14ac:dyDescent="0.25">
      <c r="A176" s="33">
        <f t="shared" si="55"/>
        <v>165</v>
      </c>
      <c r="B176" s="34">
        <f>Timesheet!B182</f>
        <v>0</v>
      </c>
      <c r="C176" s="35">
        <f>Timesheet!C182</f>
        <v>0</v>
      </c>
      <c r="D176" s="36">
        <f t="shared" si="57"/>
        <v>0</v>
      </c>
      <c r="E176" s="83" t="str">
        <f t="shared" si="54"/>
        <v/>
      </c>
      <c r="F176" s="57"/>
      <c r="G176" s="37">
        <f t="shared" si="53"/>
        <v>0</v>
      </c>
    </row>
    <row r="177" spans="1:7" x14ac:dyDescent="0.25">
      <c r="A177" s="33">
        <f t="shared" si="55"/>
        <v>166</v>
      </c>
      <c r="B177" s="34">
        <f>Timesheet!B183</f>
        <v>0</v>
      </c>
      <c r="C177" s="35">
        <f>Timesheet!C183</f>
        <v>0</v>
      </c>
      <c r="D177" s="36">
        <f t="shared" si="57"/>
        <v>0</v>
      </c>
      <c r="E177" s="83" t="str">
        <f t="shared" si="54"/>
        <v/>
      </c>
      <c r="F177" s="57"/>
      <c r="G177" s="37">
        <f t="shared" si="53"/>
        <v>0</v>
      </c>
    </row>
    <row r="178" spans="1:7" x14ac:dyDescent="0.25">
      <c r="A178" s="33">
        <f t="shared" si="55"/>
        <v>167</v>
      </c>
      <c r="B178" s="34">
        <f>Timesheet!B184</f>
        <v>0</v>
      </c>
      <c r="C178" s="35">
        <f>Timesheet!C184</f>
        <v>0</v>
      </c>
      <c r="D178" s="36">
        <f t="shared" si="57"/>
        <v>0</v>
      </c>
      <c r="E178" s="83" t="str">
        <f t="shared" si="54"/>
        <v/>
      </c>
      <c r="F178" s="57"/>
      <c r="G178" s="37">
        <f t="shared" si="53"/>
        <v>0</v>
      </c>
    </row>
    <row r="179" spans="1:7" x14ac:dyDescent="0.25">
      <c r="A179" s="33">
        <f t="shared" si="55"/>
        <v>168</v>
      </c>
      <c r="B179" s="34">
        <f>Timesheet!B185</f>
        <v>0</v>
      </c>
      <c r="C179" s="35">
        <f>Timesheet!C185</f>
        <v>0</v>
      </c>
      <c r="D179" s="36">
        <f t="shared" si="57"/>
        <v>0</v>
      </c>
      <c r="E179" s="83" t="str">
        <f t="shared" si="54"/>
        <v/>
      </c>
      <c r="F179" s="57"/>
      <c r="G179" s="37">
        <f t="shared" si="53"/>
        <v>0</v>
      </c>
    </row>
    <row r="180" spans="1:7" x14ac:dyDescent="0.25">
      <c r="A180" s="33">
        <f t="shared" si="55"/>
        <v>169</v>
      </c>
      <c r="B180" s="34">
        <f>Timesheet!B186</f>
        <v>0</v>
      </c>
      <c r="C180" s="35">
        <f>Timesheet!C186</f>
        <v>0</v>
      </c>
      <c r="D180" s="36">
        <f t="shared" si="57"/>
        <v>0</v>
      </c>
      <c r="E180" s="83" t="str">
        <f t="shared" si="54"/>
        <v/>
      </c>
      <c r="F180" s="57"/>
      <c r="G180" s="37">
        <f t="shared" si="53"/>
        <v>0</v>
      </c>
    </row>
    <row r="181" spans="1:7" ht="13" thickBot="1" x14ac:dyDescent="0.3">
      <c r="A181" s="54">
        <f t="shared" si="55"/>
        <v>170</v>
      </c>
      <c r="B181" s="34">
        <f>Timesheet!B187</f>
        <v>0</v>
      </c>
      <c r="C181" s="35">
        <f>Timesheet!C187</f>
        <v>0</v>
      </c>
      <c r="D181" s="55"/>
      <c r="E181" s="83" t="str">
        <f t="shared" si="54"/>
        <v/>
      </c>
      <c r="F181" s="57"/>
      <c r="G181" s="37">
        <f t="shared" si="53"/>
        <v>0</v>
      </c>
    </row>
  </sheetData>
  <mergeCells count="14">
    <mergeCell ref="A1:L1"/>
    <mergeCell ref="E10:F10"/>
    <mergeCell ref="I19:L19"/>
    <mergeCell ref="C3:D3"/>
    <mergeCell ref="I3:J3"/>
    <mergeCell ref="K3:L3"/>
    <mergeCell ref="C4:D4"/>
    <mergeCell ref="I4:J4"/>
    <mergeCell ref="K4:L4"/>
    <mergeCell ref="N18:P18"/>
    <mergeCell ref="R18:T18"/>
    <mergeCell ref="I63:L63"/>
    <mergeCell ref="I47:L47"/>
    <mergeCell ref="I33:L33"/>
  </mergeCells>
  <phoneticPr fontId="0" type="noConversion"/>
  <conditionalFormatting sqref="K61">
    <cfRule type="cellIs" dxfId="3" priority="1" stopIfTrue="1" operator="notEqual">
      <formula>0</formula>
    </cfRule>
    <cfRule type="cellIs" dxfId="2" priority="2" stopIfTrue="1" operator="equal">
      <formula>0</formula>
    </cfRule>
  </conditionalFormatting>
  <pageMargins left="0.75" right="0.75" top="1" bottom="1" header="0.5" footer="0.5"/>
  <pageSetup orientation="portrait" horizontalDpi="36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workbookViewId="0">
      <selection activeCell="B6" sqref="B6"/>
    </sheetView>
  </sheetViews>
  <sheetFormatPr defaultRowHeight="12.5" x14ac:dyDescent="0.25"/>
  <cols>
    <col min="1" max="1" width="20" bestFit="1" customWidth="1"/>
    <col min="2" max="2" width="21.1796875" customWidth="1"/>
    <col min="3" max="4" width="16.36328125" customWidth="1"/>
  </cols>
  <sheetData>
    <row r="1" spans="1:4" ht="17.5" x14ac:dyDescent="0.25">
      <c r="A1" s="225" t="s">
        <v>93</v>
      </c>
      <c r="B1" s="225"/>
      <c r="C1" s="225"/>
    </row>
    <row r="2" spans="1:4" ht="13" thickBot="1" x14ac:dyDescent="0.3"/>
    <row r="3" spans="1:4" ht="13" x14ac:dyDescent="0.3">
      <c r="A3" s="147" t="s">
        <v>15</v>
      </c>
      <c r="B3" s="143" t="s">
        <v>32</v>
      </c>
      <c r="C3" s="143" t="s">
        <v>30</v>
      </c>
      <c r="D3" s="144" t="s">
        <v>31</v>
      </c>
    </row>
    <row r="4" spans="1:4" ht="13" x14ac:dyDescent="0.3">
      <c r="A4" s="148" t="s">
        <v>94</v>
      </c>
      <c r="B4" s="145" t="s">
        <v>33</v>
      </c>
      <c r="C4" s="145" t="s">
        <v>33</v>
      </c>
      <c r="D4" s="146" t="s">
        <v>33</v>
      </c>
    </row>
    <row r="5" spans="1:4" x14ac:dyDescent="0.25">
      <c r="A5" s="149" t="str">
        <f>'Categories Calcul'!J12</f>
        <v>Interaction with process</v>
      </c>
      <c r="B5" s="138">
        <f>'Categories Calcul'!L12</f>
        <v>0.34188034188034183</v>
      </c>
      <c r="C5" s="152">
        <v>0.2</v>
      </c>
      <c r="D5" s="153">
        <v>0.2</v>
      </c>
    </row>
    <row r="6" spans="1:4" x14ac:dyDescent="0.25">
      <c r="A6" s="149" t="str">
        <f>'Categories Calcul'!J13</f>
        <v>Interaction with people</v>
      </c>
      <c r="B6" s="138">
        <f>'Categories Calcul'!L13</f>
        <v>2.9914529914530818E-2</v>
      </c>
      <c r="C6" s="152">
        <v>0.3</v>
      </c>
      <c r="D6" s="153">
        <v>0.3</v>
      </c>
    </row>
    <row r="7" spans="1:4" x14ac:dyDescent="0.25">
      <c r="A7" s="149" t="str">
        <f>'Categories Calcul'!J14</f>
        <v>Data collection</v>
      </c>
      <c r="B7" s="138">
        <f>'Categories Calcul'!L14</f>
        <v>4.2735042735042902E-2</v>
      </c>
      <c r="C7" s="152">
        <v>0.1</v>
      </c>
      <c r="D7" s="153">
        <v>0.1</v>
      </c>
    </row>
    <row r="8" spans="1:4" x14ac:dyDescent="0.25">
      <c r="A8" s="149" t="str">
        <f>'Categories Calcul'!J15</f>
        <v>Passive monitoring</v>
      </c>
      <c r="B8" s="138">
        <f>'Categories Calcul'!L15</f>
        <v>0.32905982905982906</v>
      </c>
      <c r="C8" s="152">
        <v>0.3</v>
      </c>
      <c r="D8" s="153">
        <v>0.3</v>
      </c>
    </row>
    <row r="9" spans="1:4" ht="13" thickBot="1" x14ac:dyDescent="0.3">
      <c r="A9" s="150" t="str">
        <f>'Categories Calcul'!J16</f>
        <v>NVA</v>
      </c>
      <c r="B9" s="151">
        <f>'Categories Calcul'!L16</f>
        <v>0.25641025641025533</v>
      </c>
      <c r="C9" s="154">
        <v>0.1</v>
      </c>
      <c r="D9" s="155">
        <v>0.1</v>
      </c>
    </row>
    <row r="10" spans="1:4" ht="13" x14ac:dyDescent="0.3">
      <c r="A10" s="181" t="s">
        <v>66</v>
      </c>
      <c r="B10" s="157">
        <f>SUM(B5:B9)</f>
        <v>1</v>
      </c>
      <c r="C10" s="157">
        <f t="shared" ref="C10:D10" si="0">SUM(C5:C9)</f>
        <v>0.99999999999999989</v>
      </c>
      <c r="D10" s="157">
        <f t="shared" si="0"/>
        <v>0.99999999999999989</v>
      </c>
    </row>
  </sheetData>
  <mergeCells count="1">
    <mergeCell ref="A1:C1"/>
  </mergeCells>
  <phoneticPr fontId="14" type="noConversion"/>
  <conditionalFormatting sqref="B10:D10">
    <cfRule type="cellIs" dxfId="1" priority="1" operator="notEqual">
      <formula>1</formula>
    </cfRule>
    <cfRule type="cellIs" dxfId="0" priority="2" operator="equal">
      <formula>1</formula>
    </cfRule>
  </conditionalFormatting>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R32" sqref="R32"/>
    </sheetView>
  </sheetViews>
  <sheetFormatPr defaultRowHeight="12.5" x14ac:dyDescent="0.25"/>
  <sheetData/>
  <phoneticPr fontId="1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L46" sqref="L46"/>
    </sheetView>
  </sheetViews>
  <sheetFormatPr defaultRowHeight="12.5" x14ac:dyDescent="0.25"/>
  <sheetData/>
  <phoneticPr fontId="1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2"/>
  <sheetViews>
    <sheetView workbookViewId="0">
      <selection activeCell="M38" sqref="M38"/>
    </sheetView>
  </sheetViews>
  <sheetFormatPr defaultRowHeight="12.5" x14ac:dyDescent="0.25"/>
  <cols>
    <col min="2" max="2" width="33.453125" bestFit="1" customWidth="1"/>
    <col min="5" max="5" width="12.7265625" bestFit="1" customWidth="1"/>
    <col min="6" max="6" width="10.81640625" bestFit="1" customWidth="1"/>
    <col min="13" max="13" width="33.7265625" bestFit="1" customWidth="1"/>
  </cols>
  <sheetData>
    <row r="1" spans="1:16" ht="17.5" x14ac:dyDescent="0.25">
      <c r="A1" s="225" t="s">
        <v>93</v>
      </c>
      <c r="B1" s="225"/>
      <c r="C1" s="225"/>
    </row>
    <row r="2" spans="1:16" ht="13" customHeight="1" thickBot="1" x14ac:dyDescent="0.3"/>
    <row r="3" spans="1:16" ht="13.5" customHeight="1" thickBot="1" x14ac:dyDescent="0.35">
      <c r="A3" s="216" t="s">
        <v>65</v>
      </c>
      <c r="B3" s="217"/>
      <c r="C3" s="217"/>
      <c r="D3" s="218"/>
      <c r="E3" s="238" t="s">
        <v>213</v>
      </c>
      <c r="F3" s="239"/>
      <c r="G3" s="239"/>
      <c r="H3" s="240"/>
    </row>
    <row r="4" spans="1:16" ht="15" x14ac:dyDescent="0.3">
      <c r="A4" s="22"/>
      <c r="B4" s="23" t="str">
        <f>'Categories Calcul'!J48</f>
        <v>Description</v>
      </c>
      <c r="C4" s="24" t="str">
        <f>'Categories Calcul'!K48</f>
        <v>Duration</v>
      </c>
      <c r="D4" s="25" t="str">
        <f>'Categories Calcul'!L48</f>
        <v>Actual</v>
      </c>
      <c r="E4" s="235" t="s">
        <v>60</v>
      </c>
      <c r="F4" s="236"/>
      <c r="G4" s="236" t="s">
        <v>61</v>
      </c>
      <c r="H4" s="237"/>
      <c r="I4" s="236" t="s">
        <v>199</v>
      </c>
      <c r="J4" s="237"/>
      <c r="K4" s="159"/>
      <c r="M4" s="160" t="s">
        <v>200</v>
      </c>
      <c r="N4" s="161"/>
      <c r="O4" s="161"/>
      <c r="P4" s="161"/>
    </row>
    <row r="5" spans="1:16" ht="15" x14ac:dyDescent="0.3">
      <c r="A5" s="109" t="str">
        <f>'Categories Calcul'!I49</f>
        <v>Code</v>
      </c>
      <c r="B5" s="176" t="str">
        <f>'Categories Calcul'!J49</f>
        <v>Cause</v>
      </c>
      <c r="C5" s="19" t="str">
        <f>'Categories Calcul'!K49</f>
        <v>Categ.</v>
      </c>
      <c r="D5" s="135" t="str">
        <f>'Categories Calcul'!L49</f>
        <v>%</v>
      </c>
      <c r="E5" s="177" t="s">
        <v>62</v>
      </c>
      <c r="F5" s="162" t="s">
        <v>63</v>
      </c>
      <c r="G5" s="162" t="s">
        <v>62</v>
      </c>
      <c r="H5" s="163" t="s">
        <v>63</v>
      </c>
      <c r="I5" s="162" t="s">
        <v>62</v>
      </c>
      <c r="J5" s="163" t="s">
        <v>63</v>
      </c>
      <c r="K5" s="159"/>
      <c r="N5" s="156" t="s">
        <v>201</v>
      </c>
      <c r="O5" s="156" t="s">
        <v>62</v>
      </c>
      <c r="P5" s="156" t="s">
        <v>63</v>
      </c>
    </row>
    <row r="6" spans="1:16" ht="15" x14ac:dyDescent="0.3">
      <c r="A6" s="178">
        <f>'Categories Calcul'!I15</f>
        <v>4</v>
      </c>
      <c r="B6" s="122" t="str">
        <f>'Categories Calcul'!J15</f>
        <v>Passive monitoring</v>
      </c>
      <c r="C6" s="90">
        <f>'Categories Calcul'!K15</f>
        <v>0.10694444444444451</v>
      </c>
      <c r="D6" s="138">
        <f>'Categories Calcul'!L15</f>
        <v>0.32905982905982906</v>
      </c>
      <c r="E6" s="101">
        <v>0.2</v>
      </c>
      <c r="F6" s="101">
        <v>0.3</v>
      </c>
      <c r="G6" s="102">
        <f>E6*C6</f>
        <v>2.1388888888888902E-2</v>
      </c>
      <c r="H6" s="102">
        <f>F6*C6</f>
        <v>3.2083333333333353E-2</v>
      </c>
      <c r="I6" s="102">
        <f>$C6-G6</f>
        <v>8.5555555555555607E-2</v>
      </c>
      <c r="J6" s="103">
        <f t="shared" ref="J6:J13" si="0">$C6-H6</f>
        <v>7.4861111111111156E-2</v>
      </c>
      <c r="K6" s="108"/>
      <c r="M6" t="str">
        <f>B6</f>
        <v>Passive monitoring</v>
      </c>
      <c r="N6" s="108">
        <f>C6</f>
        <v>0.10694444444444451</v>
      </c>
      <c r="O6" s="108">
        <f t="shared" ref="O6:P13" si="1">I6</f>
        <v>8.5555555555555607E-2</v>
      </c>
      <c r="P6" s="108">
        <f t="shared" si="1"/>
        <v>7.4861111111111156E-2</v>
      </c>
    </row>
    <row r="7" spans="1:16" x14ac:dyDescent="0.25">
      <c r="A7" s="46">
        <f>'Categories Calcul'!I50</f>
        <v>51</v>
      </c>
      <c r="B7" s="122" t="str">
        <f>'Categories Calcul'!J50</f>
        <v>Available</v>
      </c>
      <c r="C7" s="90">
        <f>'Categories Calcul'!K50</f>
        <v>3.4722222222222099E-3</v>
      </c>
      <c r="D7" s="138">
        <f>'Categories Calcul'!L50</f>
        <v>4.1666666666666664E-2</v>
      </c>
      <c r="E7" s="101">
        <v>0.2</v>
      </c>
      <c r="F7" s="101">
        <v>0.3</v>
      </c>
      <c r="G7" s="102">
        <f t="shared" ref="G7:G16" si="2">E7*C7</f>
        <v>6.9444444444444198E-4</v>
      </c>
      <c r="H7" s="102">
        <f t="shared" ref="H7:H16" si="3">F7*C7</f>
        <v>1.041666666666663E-3</v>
      </c>
      <c r="I7" s="102">
        <f t="shared" ref="I7:I13" si="4">$C7-G7</f>
        <v>2.7777777777777679E-3</v>
      </c>
      <c r="J7" s="103">
        <f t="shared" si="0"/>
        <v>2.4305555555555469E-3</v>
      </c>
      <c r="K7" s="108"/>
      <c r="M7" t="str">
        <f t="shared" ref="M7:N13" si="5">B7</f>
        <v>Available</v>
      </c>
      <c r="N7" s="108">
        <f t="shared" si="5"/>
        <v>3.4722222222222099E-3</v>
      </c>
      <c r="O7" s="108">
        <f t="shared" si="1"/>
        <v>2.7777777777777679E-3</v>
      </c>
      <c r="P7" s="108">
        <f t="shared" si="1"/>
        <v>2.4305555555555469E-3</v>
      </c>
    </row>
    <row r="8" spans="1:16" x14ac:dyDescent="0.25">
      <c r="A8" s="46">
        <f>'Categories Calcul'!I51</f>
        <v>52</v>
      </c>
      <c r="B8" s="122" t="str">
        <f>'Categories Calcul'!J51</f>
        <v>Administrative tasks/keing reporting data</v>
      </c>
      <c r="C8" s="90">
        <f>'Categories Calcul'!K51</f>
        <v>2.7777777777776569E-3</v>
      </c>
      <c r="D8" s="138">
        <f>'Categories Calcul'!L51</f>
        <v>3.3333333333332001E-2</v>
      </c>
      <c r="E8" s="101">
        <v>0.3</v>
      </c>
      <c r="F8" s="101">
        <v>0.4</v>
      </c>
      <c r="G8" s="102">
        <f t="shared" si="2"/>
        <v>8.3333333333329707E-4</v>
      </c>
      <c r="H8" s="102">
        <f t="shared" si="3"/>
        <v>1.1111111111110628E-3</v>
      </c>
      <c r="I8" s="102">
        <f t="shared" si="4"/>
        <v>1.9444444444443598E-3</v>
      </c>
      <c r="J8" s="103">
        <f t="shared" si="0"/>
        <v>1.6666666666665941E-3</v>
      </c>
      <c r="K8" s="108"/>
      <c r="M8" t="str">
        <f t="shared" si="5"/>
        <v>Administrative tasks/keing reporting data</v>
      </c>
      <c r="N8" s="108">
        <f t="shared" si="5"/>
        <v>2.7777777777776569E-3</v>
      </c>
      <c r="O8" s="108">
        <f t="shared" si="1"/>
        <v>1.9444444444443598E-3</v>
      </c>
      <c r="P8" s="108">
        <f t="shared" si="1"/>
        <v>1.6666666666665941E-3</v>
      </c>
    </row>
    <row r="9" spans="1:16" x14ac:dyDescent="0.25">
      <c r="A9" s="46">
        <f>'Categories Calcul'!I52</f>
        <v>53</v>
      </c>
      <c r="B9" s="122" t="str">
        <f>'Categories Calcul'!J52</f>
        <v>Waiting</v>
      </c>
      <c r="C9" s="90">
        <f>'Categories Calcul'!K52</f>
        <v>9.7222222222220767E-3</v>
      </c>
      <c r="D9" s="138">
        <f>'Categories Calcul'!L52</f>
        <v>0.11666666666666534</v>
      </c>
      <c r="E9" s="101">
        <v>0.1</v>
      </c>
      <c r="F9" s="101">
        <v>0.2</v>
      </c>
      <c r="G9" s="102">
        <f t="shared" si="2"/>
        <v>9.7222222222220767E-4</v>
      </c>
      <c r="H9" s="102">
        <f t="shared" si="3"/>
        <v>1.9444444444444153E-3</v>
      </c>
      <c r="I9" s="102">
        <f t="shared" si="4"/>
        <v>8.749999999999869E-3</v>
      </c>
      <c r="J9" s="103">
        <f t="shared" si="0"/>
        <v>7.7777777777776613E-3</v>
      </c>
      <c r="K9" s="108"/>
      <c r="M9" t="str">
        <f t="shared" si="5"/>
        <v>Waiting</v>
      </c>
      <c r="N9" s="108">
        <f t="shared" si="5"/>
        <v>9.7222222222220767E-3</v>
      </c>
      <c r="O9" s="108">
        <f t="shared" si="1"/>
        <v>8.749999999999869E-3</v>
      </c>
      <c r="P9" s="108">
        <f t="shared" si="1"/>
        <v>7.7777777777776613E-3</v>
      </c>
    </row>
    <row r="10" spans="1:16" x14ac:dyDescent="0.25">
      <c r="A10" s="46">
        <f>'Categories Calcul'!I53</f>
        <v>54</v>
      </c>
      <c r="B10" s="122" t="str">
        <f>'Categories Calcul'!J53</f>
        <v>Travel</v>
      </c>
      <c r="C10" s="90">
        <f>'Categories Calcul'!K53</f>
        <v>4.1666666666667629E-3</v>
      </c>
      <c r="D10" s="138">
        <f>'Categories Calcul'!L53</f>
        <v>5.0000000000001335E-2</v>
      </c>
      <c r="E10" s="101">
        <v>0.1</v>
      </c>
      <c r="F10" s="101">
        <v>0.2</v>
      </c>
      <c r="G10" s="102">
        <f t="shared" si="2"/>
        <v>4.1666666666667629E-4</v>
      </c>
      <c r="H10" s="102">
        <f t="shared" si="3"/>
        <v>8.3333333333335258E-4</v>
      </c>
      <c r="I10" s="102">
        <f t="shared" si="4"/>
        <v>3.7500000000000866E-3</v>
      </c>
      <c r="J10" s="103">
        <f t="shared" si="0"/>
        <v>3.3333333333334103E-3</v>
      </c>
      <c r="K10" s="108"/>
      <c r="M10" t="str">
        <f t="shared" si="5"/>
        <v>Travel</v>
      </c>
      <c r="N10" s="108">
        <f t="shared" si="5"/>
        <v>4.1666666666667629E-3</v>
      </c>
      <c r="O10" s="108">
        <f t="shared" si="1"/>
        <v>3.7500000000000866E-3</v>
      </c>
      <c r="P10" s="108">
        <f t="shared" si="1"/>
        <v>3.3333333333334103E-3</v>
      </c>
    </row>
    <row r="11" spans="1:16" x14ac:dyDescent="0.25">
      <c r="A11" s="46">
        <f>'Categories Calcul'!I54</f>
        <v>55</v>
      </c>
      <c r="B11" s="122" t="str">
        <f>'Categories Calcul'!J54</f>
        <v>Extended break</v>
      </c>
      <c r="C11" s="90">
        <f>'Categories Calcul'!K54</f>
        <v>1.3888888888887729E-3</v>
      </c>
      <c r="D11" s="138">
        <f>'Categories Calcul'!L54</f>
        <v>1.6666666666665334E-2</v>
      </c>
      <c r="E11" s="101">
        <v>0.2</v>
      </c>
      <c r="F11" s="101">
        <v>0.3</v>
      </c>
      <c r="G11" s="102">
        <f t="shared" si="2"/>
        <v>2.7777777777775458E-4</v>
      </c>
      <c r="H11" s="102">
        <f t="shared" si="3"/>
        <v>4.1666666666663189E-4</v>
      </c>
      <c r="I11" s="102">
        <f t="shared" si="4"/>
        <v>1.1111111111110183E-3</v>
      </c>
      <c r="J11" s="103">
        <f t="shared" si="0"/>
        <v>9.722222222221411E-4</v>
      </c>
      <c r="K11" s="108"/>
      <c r="M11" t="str">
        <f t="shared" si="5"/>
        <v>Extended break</v>
      </c>
      <c r="N11" s="108">
        <f t="shared" si="5"/>
        <v>1.3888888888887729E-3</v>
      </c>
      <c r="O11" s="108">
        <f t="shared" si="1"/>
        <v>1.1111111111110183E-3</v>
      </c>
      <c r="P11" s="108">
        <f t="shared" si="1"/>
        <v>9.722222222221411E-4</v>
      </c>
    </row>
    <row r="12" spans="1:16" x14ac:dyDescent="0.25">
      <c r="A12" s="46">
        <f>'Categories Calcul'!I55</f>
        <v>56</v>
      </c>
      <c r="B12" s="122" t="str">
        <f>'Categories Calcul'!J55</f>
        <v>Training</v>
      </c>
      <c r="C12" s="90">
        <f>'Categories Calcul'!K55</f>
        <v>1.2500000000000067E-2</v>
      </c>
      <c r="D12" s="138">
        <f>'Categories Calcul'!L55</f>
        <v>0.15000000000000133</v>
      </c>
      <c r="E12" s="101">
        <v>0.1</v>
      </c>
      <c r="F12" s="101">
        <v>0.2</v>
      </c>
      <c r="G12" s="102">
        <f t="shared" si="2"/>
        <v>1.2500000000000067E-3</v>
      </c>
      <c r="H12" s="102">
        <f t="shared" si="3"/>
        <v>2.5000000000000135E-3</v>
      </c>
      <c r="I12" s="102">
        <f t="shared" si="4"/>
        <v>1.125000000000006E-2</v>
      </c>
      <c r="J12" s="103">
        <f t="shared" si="0"/>
        <v>1.0000000000000054E-2</v>
      </c>
      <c r="K12" s="108"/>
      <c r="M12" t="str">
        <f t="shared" si="5"/>
        <v>Training</v>
      </c>
      <c r="N12" s="108">
        <f t="shared" si="5"/>
        <v>1.2500000000000067E-2</v>
      </c>
      <c r="O12" s="108">
        <f t="shared" si="1"/>
        <v>1.125000000000006E-2</v>
      </c>
      <c r="P12" s="108">
        <f t="shared" si="1"/>
        <v>1.0000000000000054E-2</v>
      </c>
    </row>
    <row r="13" spans="1:16" x14ac:dyDescent="0.25">
      <c r="A13" s="50">
        <f>'Categories Calcul'!I56</f>
        <v>57</v>
      </c>
      <c r="B13" s="122" t="str">
        <f>'Categories Calcul'!J56</f>
        <v>Non active meetings</v>
      </c>
      <c r="C13" s="90">
        <f>'Categories Calcul'!K56</f>
        <v>2.5000000000000022E-2</v>
      </c>
      <c r="D13" s="138">
        <f>'Categories Calcul'!L56</f>
        <v>0.30000000000000132</v>
      </c>
      <c r="E13" s="101">
        <v>0.1</v>
      </c>
      <c r="F13" s="101">
        <v>0.2</v>
      </c>
      <c r="G13" s="102">
        <f t="shared" si="2"/>
        <v>2.5000000000000022E-3</v>
      </c>
      <c r="H13" s="102">
        <f t="shared" si="3"/>
        <v>5.0000000000000044E-3</v>
      </c>
      <c r="I13" s="102">
        <f t="shared" si="4"/>
        <v>2.250000000000002E-2</v>
      </c>
      <c r="J13" s="103">
        <f t="shared" si="0"/>
        <v>2.0000000000000018E-2</v>
      </c>
      <c r="K13" s="108"/>
      <c r="M13" t="str">
        <f t="shared" si="5"/>
        <v>Non active meetings</v>
      </c>
      <c r="N13" s="108">
        <f t="shared" si="5"/>
        <v>2.5000000000000022E-2</v>
      </c>
      <c r="O13" s="108">
        <f t="shared" si="1"/>
        <v>2.250000000000002E-2</v>
      </c>
      <c r="P13" s="108">
        <f t="shared" si="1"/>
        <v>2.0000000000000018E-2</v>
      </c>
    </row>
    <row r="14" spans="1:16" x14ac:dyDescent="0.25">
      <c r="A14" s="46">
        <f>'Categories Calcul'!I57</f>
        <v>58</v>
      </c>
      <c r="B14" s="122" t="str">
        <f>'Categories Calcul'!J57</f>
        <v>Excessive Calling/alerting</v>
      </c>
      <c r="C14" s="90">
        <f>'Categories Calcul'!K57</f>
        <v>9.0277777777777457E-3</v>
      </c>
      <c r="D14" s="138">
        <f>'Categories Calcul'!L57</f>
        <v>0.10833333333333334</v>
      </c>
      <c r="E14" s="101">
        <v>0.3</v>
      </c>
      <c r="F14" s="101">
        <v>0.4</v>
      </c>
      <c r="G14" s="102">
        <f t="shared" si="2"/>
        <v>2.7083333333333235E-3</v>
      </c>
      <c r="H14" s="102">
        <f t="shared" si="3"/>
        <v>3.6111111111110984E-3</v>
      </c>
      <c r="I14" s="102">
        <f t="shared" ref="I14:I16" si="6">$C14-G14</f>
        <v>6.3194444444444227E-3</v>
      </c>
      <c r="J14" s="103">
        <f t="shared" ref="J14:J16" si="7">$C14-H14</f>
        <v>5.4166666666666478E-3</v>
      </c>
      <c r="K14" s="108"/>
      <c r="M14" t="str">
        <f t="shared" ref="M14:M16" si="8">B14</f>
        <v>Excessive Calling/alerting</v>
      </c>
      <c r="N14" s="108">
        <f t="shared" ref="N14:N16" si="9">C14</f>
        <v>9.0277777777777457E-3</v>
      </c>
      <c r="O14" s="108">
        <f t="shared" ref="O14:O16" si="10">I14</f>
        <v>6.3194444444444227E-3</v>
      </c>
      <c r="P14" s="108">
        <f t="shared" ref="P14:P16" si="11">J14</f>
        <v>5.4166666666666478E-3</v>
      </c>
    </row>
    <row r="15" spans="1:16" x14ac:dyDescent="0.25">
      <c r="A15" s="46">
        <f>'Categories Calcul'!I58</f>
        <v>59</v>
      </c>
      <c r="B15" s="122" t="str">
        <f>'Categories Calcul'!J58</f>
        <v>Correcting mistake / Rework</v>
      </c>
      <c r="C15" s="90">
        <f>'Categories Calcul'!K58</f>
        <v>1.1111111111111183E-2</v>
      </c>
      <c r="D15" s="138">
        <f>'Categories Calcul'!L58</f>
        <v>0.13333333333333466</v>
      </c>
      <c r="E15" s="101">
        <v>0.2</v>
      </c>
      <c r="F15" s="101">
        <v>0.3</v>
      </c>
      <c r="G15" s="102">
        <f t="shared" si="2"/>
        <v>2.2222222222222365E-3</v>
      </c>
      <c r="H15" s="102">
        <f t="shared" si="3"/>
        <v>3.3333333333333548E-3</v>
      </c>
      <c r="I15" s="102">
        <f t="shared" si="6"/>
        <v>8.8888888888889461E-3</v>
      </c>
      <c r="J15" s="103">
        <f t="shared" si="7"/>
        <v>7.7777777777778279E-3</v>
      </c>
      <c r="K15" s="108"/>
      <c r="M15" t="str">
        <f t="shared" si="8"/>
        <v>Correcting mistake / Rework</v>
      </c>
      <c r="N15" s="108">
        <f t="shared" si="9"/>
        <v>1.1111111111111183E-2</v>
      </c>
      <c r="O15" s="108">
        <f t="shared" si="10"/>
        <v>8.8888888888889461E-3</v>
      </c>
      <c r="P15" s="108">
        <f t="shared" si="11"/>
        <v>7.7777777777778279E-3</v>
      </c>
    </row>
    <row r="16" spans="1:16" ht="13" thickBot="1" x14ac:dyDescent="0.3">
      <c r="A16" s="38">
        <f>'Categories Calcul'!I59</f>
        <v>511</v>
      </c>
      <c r="B16" s="125" t="str">
        <f>'Categories Calcul'!J59</f>
        <v>Get info without taking action</v>
      </c>
      <c r="C16" s="93">
        <f>'Categories Calcul'!K59</f>
        <v>4.1666666666665408E-3</v>
      </c>
      <c r="D16" s="151">
        <f>'Categories Calcul'!L59</f>
        <v>4.9999999999998671E-2</v>
      </c>
      <c r="E16" s="104">
        <v>0.25</v>
      </c>
      <c r="F16" s="104">
        <v>0.3</v>
      </c>
      <c r="G16" s="105">
        <f t="shared" si="2"/>
        <v>1.0416666666666352E-3</v>
      </c>
      <c r="H16" s="105">
        <f t="shared" si="3"/>
        <v>1.2499999999999623E-3</v>
      </c>
      <c r="I16" s="105">
        <f t="shared" si="6"/>
        <v>3.1249999999999056E-3</v>
      </c>
      <c r="J16" s="106">
        <f t="shared" si="7"/>
        <v>2.9166666666665788E-3</v>
      </c>
      <c r="K16" s="108"/>
      <c r="M16" t="str">
        <f t="shared" si="8"/>
        <v>Get info without taking action</v>
      </c>
      <c r="N16" s="108">
        <f t="shared" si="9"/>
        <v>4.1666666666665408E-3</v>
      </c>
      <c r="O16" s="108">
        <f t="shared" si="10"/>
        <v>3.1249999999999056E-3</v>
      </c>
      <c r="P16" s="108">
        <f t="shared" si="11"/>
        <v>2.9166666666665788E-3</v>
      </c>
    </row>
    <row r="17" spans="1:14" ht="13" x14ac:dyDescent="0.3">
      <c r="A17" s="6"/>
      <c r="B17" s="41" t="s">
        <v>66</v>
      </c>
      <c r="C17" s="51">
        <f>SUM(C6:C15)</f>
        <v>0.18611111111111101</v>
      </c>
      <c r="D17" s="6"/>
      <c r="E17" s="229" t="s">
        <v>66</v>
      </c>
      <c r="F17" s="229"/>
      <c r="G17" s="107">
        <f>SUM(G6:G15)</f>
        <v>3.326388888888885E-2</v>
      </c>
      <c r="H17" s="107">
        <f>SUM(H6:H15)</f>
        <v>5.1874999999999956E-2</v>
      </c>
      <c r="I17" s="107">
        <f>SUM(I6:I15)</f>
        <v>0.15284722222222219</v>
      </c>
      <c r="J17" s="107">
        <f>SUM(J6:J15)</f>
        <v>0.13423611111111106</v>
      </c>
      <c r="K17" s="107"/>
    </row>
    <row r="18" spans="1:14" x14ac:dyDescent="0.25">
      <c r="E18" s="229" t="s">
        <v>203</v>
      </c>
      <c r="F18" s="229"/>
      <c r="G18" s="164">
        <f>G17/$C$17</f>
        <v>0.17873134328358198</v>
      </c>
      <c r="H18" s="164">
        <f>H17/$C$17</f>
        <v>0.27873134328358201</v>
      </c>
      <c r="I18" s="164">
        <f>I17/$C$17</f>
        <v>0.82126865671641824</v>
      </c>
      <c r="J18" s="164">
        <f>J17/$C$17</f>
        <v>0.72126865671641804</v>
      </c>
    </row>
    <row r="19" spans="1:14" x14ac:dyDescent="0.25">
      <c r="E19" s="229" t="s">
        <v>204</v>
      </c>
      <c r="F19" s="229"/>
      <c r="G19" s="226">
        <f>AVERAGE(G17:H17)</f>
        <v>4.2569444444444403E-2</v>
      </c>
      <c r="H19" s="226"/>
      <c r="I19" s="226">
        <f>AVERAGE(I17:J17)</f>
        <v>0.14354166666666662</v>
      </c>
      <c r="J19" s="226"/>
    </row>
    <row r="20" spans="1:14" x14ac:dyDescent="0.25">
      <c r="E20" s="229" t="s">
        <v>205</v>
      </c>
      <c r="F20" s="229"/>
      <c r="G20" s="227">
        <f>G19/$C$17</f>
        <v>0.22873134328358199</v>
      </c>
      <c r="H20" s="227"/>
      <c r="I20" s="227">
        <f>I19/$C$17</f>
        <v>0.77126865671641809</v>
      </c>
      <c r="J20" s="227"/>
    </row>
    <row r="21" spans="1:14" ht="13" thickBot="1" x14ac:dyDescent="0.3"/>
    <row r="22" spans="1:14" ht="13" thickBot="1" x14ac:dyDescent="0.3">
      <c r="B22" s="63"/>
      <c r="C22" s="230" t="s">
        <v>206</v>
      </c>
      <c r="D22" s="231"/>
      <c r="E22" s="232"/>
      <c r="F22" s="233" t="s">
        <v>207</v>
      </c>
      <c r="G22" s="231"/>
      <c r="H22" s="234"/>
    </row>
    <row r="23" spans="1:14" ht="13" thickBot="1" x14ac:dyDescent="0.3">
      <c r="B23" s="165"/>
      <c r="C23" s="166" t="s">
        <v>201</v>
      </c>
      <c r="D23" s="167" t="s">
        <v>62</v>
      </c>
      <c r="E23" s="167" t="s">
        <v>63</v>
      </c>
      <c r="F23" s="167" t="s">
        <v>201</v>
      </c>
      <c r="G23" s="167" t="s">
        <v>62</v>
      </c>
      <c r="H23" s="168" t="s">
        <v>63</v>
      </c>
      <c r="M23" s="183" t="s">
        <v>222</v>
      </c>
      <c r="N23" s="184" t="s">
        <v>223</v>
      </c>
    </row>
    <row r="24" spans="1:14" x14ac:dyDescent="0.25">
      <c r="B24" s="169" t="str">
        <f>VA_name</f>
        <v>VA</v>
      </c>
      <c r="C24" s="102">
        <f>C26-C25</f>
        <v>0.13888888888888917</v>
      </c>
      <c r="D24" s="102">
        <f>$C24+G$17</f>
        <v>0.17215277777777802</v>
      </c>
      <c r="E24" s="102">
        <f>$C24+H$17</f>
        <v>0.19076388888888912</v>
      </c>
      <c r="F24" s="170">
        <f>C24/C$26</f>
        <v>0.427350427350428</v>
      </c>
      <c r="G24" s="170">
        <f t="shared" ref="G24:H26" si="12">D24/D$26</f>
        <v>0.52970085470085515</v>
      </c>
      <c r="H24" s="171">
        <f>E24/E$26</f>
        <v>0.58696581196581232</v>
      </c>
      <c r="M24" s="172" t="str">
        <f>CONCATENATE("Initial ",VA_name,)</f>
        <v>Initial VA</v>
      </c>
      <c r="N24" s="103">
        <f>C24</f>
        <v>0.13888888888888917</v>
      </c>
    </row>
    <row r="25" spans="1:14" x14ac:dyDescent="0.25">
      <c r="B25" s="172" t="str">
        <f>CONCATENATE(NVA_name," + ",B6)</f>
        <v>NVA + Passive monitoring</v>
      </c>
      <c r="C25" s="102">
        <f>C17</f>
        <v>0.18611111111111101</v>
      </c>
      <c r="D25" s="102">
        <f>$C25-G$17</f>
        <v>0.15284722222222216</v>
      </c>
      <c r="E25" s="102">
        <f>$C25-H$17</f>
        <v>0.13423611111111106</v>
      </c>
      <c r="F25" s="170">
        <f t="shared" ref="F25:F26" si="13">C25/C$26</f>
        <v>0.57264957264957206</v>
      </c>
      <c r="G25" s="170">
        <f t="shared" si="12"/>
        <v>0.47029914529914485</v>
      </c>
      <c r="H25" s="171">
        <f t="shared" si="12"/>
        <v>0.41303418803418762</v>
      </c>
      <c r="M25" s="172" t="str">
        <f>CONCATENATE("Target ",NVA_name," + ",B6)</f>
        <v>Target NVA + Passive monitoring</v>
      </c>
      <c r="N25" s="103">
        <f>D25</f>
        <v>0.15284722222222216</v>
      </c>
    </row>
    <row r="26" spans="1:14" ht="13" thickBot="1" x14ac:dyDescent="0.3">
      <c r="B26" s="173" t="s">
        <v>64</v>
      </c>
      <c r="C26" s="105">
        <f>'Categories Calcul'!K17</f>
        <v>0.32500000000000018</v>
      </c>
      <c r="D26" s="105">
        <f>SUM(D24:D25)</f>
        <v>0.32500000000000018</v>
      </c>
      <c r="E26" s="105">
        <f>SUM(E24:E25)</f>
        <v>0.32500000000000018</v>
      </c>
      <c r="F26" s="174">
        <f t="shared" si="13"/>
        <v>1</v>
      </c>
      <c r="G26" s="174">
        <f t="shared" si="12"/>
        <v>1</v>
      </c>
      <c r="H26" s="175">
        <f t="shared" si="12"/>
        <v>1</v>
      </c>
      <c r="M26" s="173" t="str">
        <f>CONCATENATE("Additional ",VA_name,)</f>
        <v>Additional VA</v>
      </c>
      <c r="N26" s="106">
        <f>C26-N25-N24</f>
        <v>3.3263888888888843E-2</v>
      </c>
    </row>
    <row r="27" spans="1:14" x14ac:dyDescent="0.25">
      <c r="C27" s="108"/>
      <c r="D27" s="108"/>
      <c r="E27" s="108"/>
    </row>
    <row r="29" spans="1:14" x14ac:dyDescent="0.25">
      <c r="B29" s="160" t="s">
        <v>208</v>
      </c>
      <c r="C29" s="161"/>
      <c r="D29" s="161"/>
      <c r="E29" s="161"/>
      <c r="F29" s="161"/>
      <c r="G29" s="161"/>
      <c r="H29" s="161"/>
    </row>
    <row r="31" spans="1:14" x14ac:dyDescent="0.25">
      <c r="B31" s="156" t="s">
        <v>209</v>
      </c>
      <c r="C31" s="228" t="s">
        <v>210</v>
      </c>
      <c r="D31" s="228"/>
      <c r="E31" s="228"/>
      <c r="F31" s="228"/>
      <c r="G31" s="228"/>
    </row>
    <row r="52" spans="2:13" x14ac:dyDescent="0.25">
      <c r="B52" s="156" t="s">
        <v>211</v>
      </c>
      <c r="C52" s="228" t="s">
        <v>212</v>
      </c>
      <c r="D52" s="228"/>
      <c r="E52" s="228"/>
      <c r="F52" s="228"/>
      <c r="G52" s="228"/>
      <c r="I52" s="228" t="s">
        <v>202</v>
      </c>
      <c r="J52" s="228"/>
      <c r="K52" s="228"/>
      <c r="L52" s="228"/>
      <c r="M52" s="228"/>
    </row>
  </sheetData>
  <mergeCells count="19">
    <mergeCell ref="E4:F4"/>
    <mergeCell ref="G4:H4"/>
    <mergeCell ref="E3:H3"/>
    <mergeCell ref="A1:C1"/>
    <mergeCell ref="I4:J4"/>
    <mergeCell ref="A3:D3"/>
    <mergeCell ref="I19:J19"/>
    <mergeCell ref="I20:J20"/>
    <mergeCell ref="I52:M52"/>
    <mergeCell ref="E17:F17"/>
    <mergeCell ref="E18:F18"/>
    <mergeCell ref="E19:F19"/>
    <mergeCell ref="G19:H19"/>
    <mergeCell ref="E20:F20"/>
    <mergeCell ref="C22:E22"/>
    <mergeCell ref="F22:H22"/>
    <mergeCell ref="C31:G31"/>
    <mergeCell ref="C52:G52"/>
    <mergeCell ref="G20:H20"/>
  </mergeCells>
  <phoneticPr fontId="14"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355B2C0DD24842A317F81361DD656A" ma:contentTypeVersion="7" ma:contentTypeDescription="Create a new document." ma:contentTypeScope="" ma:versionID="20a1cf836f8189a86603d56063247e99">
  <xsd:schema xmlns:xsd="http://www.w3.org/2001/XMLSchema" xmlns:xs="http://www.w3.org/2001/XMLSchema" xmlns:p="http://schemas.microsoft.com/office/2006/metadata/properties" xmlns:ns2="a789f2f9-c978-49ac-a119-7150a42f818b" xmlns:ns3="73e55362-181d-4953-94b4-c98b767b761f" targetNamespace="http://schemas.microsoft.com/office/2006/metadata/properties" ma:root="true" ma:fieldsID="0f610ad03245330b07f3ee8fb402a9f9" ns2:_="" ns3:_="">
    <xsd:import namespace="a789f2f9-c978-49ac-a119-7150a42f818b"/>
    <xsd:import namespace="73e55362-181d-4953-94b4-c98b767b76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9f2f9-c978-49ac-a119-7150a42f81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e55362-181d-4953-94b4-c98b767b761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1DD09E-FC0C-48E9-BFCC-39572C5938AE}">
  <ds:schemaRefs>
    <ds:schemaRef ds:uri="http://schemas.microsoft.com/sharepoint/v3/contenttype/forms"/>
  </ds:schemaRefs>
</ds:datastoreItem>
</file>

<file path=customXml/itemProps2.xml><?xml version="1.0" encoding="utf-8"?>
<ds:datastoreItem xmlns:ds="http://schemas.openxmlformats.org/officeDocument/2006/customXml" ds:itemID="{D4A8EE25-3F0E-462D-A220-2ED369D70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9f2f9-c978-49ac-a119-7150a42f818b"/>
    <ds:schemaRef ds:uri="73e55362-181d-4953-94b4-c98b767b76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2C982-5B4B-4594-B2FD-628BDBD3D02C}">
  <ds:schemaRefs>
    <ds:schemaRef ds:uri="http://schemas.microsoft.com/office/2006/metadata/properties"/>
    <ds:schemaRef ds:uri="http://www.w3.org/XML/1998/namespace"/>
    <ds:schemaRef ds:uri="http://purl.org/dc/terms/"/>
    <ds:schemaRef ds:uri="http://purl.org/dc/elements/1.1/"/>
    <ds:schemaRef ds:uri="http://purl.org/dc/dcmitype/"/>
    <ds:schemaRef ds:uri="http://schemas.microsoft.com/office/2006/documentManagement/types"/>
    <ds:schemaRef ds:uri="73e55362-181d-4953-94b4-c98b767b761f"/>
    <ds:schemaRef ds:uri="a789f2f9-c978-49ac-a119-7150a42f818b"/>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3</vt:i4>
      </vt:variant>
      <vt:variant>
        <vt:lpstr>Named Ranges</vt:lpstr>
      </vt:variant>
      <vt:variant>
        <vt:i4>3</vt:i4>
      </vt:variant>
    </vt:vector>
  </HeadingPairs>
  <TitlesOfParts>
    <vt:vector size="13" baseType="lpstr">
      <vt:lpstr>Instructions</vt:lpstr>
      <vt:lpstr>Timesheet</vt:lpstr>
      <vt:lpstr>Categories Calcul</vt:lpstr>
      <vt:lpstr>Total actual perc ideal</vt:lpstr>
      <vt:lpstr>Chart Pie</vt:lpstr>
      <vt:lpstr>Chart Waterfall</vt:lpstr>
      <vt:lpstr>Improvement</vt:lpstr>
      <vt:lpstr>Chart Interaction with process</vt:lpstr>
      <vt:lpstr>Chart Interaction with people</vt:lpstr>
      <vt:lpstr>Chart NVA</vt:lpstr>
      <vt:lpstr>NVA_name</vt:lpstr>
      <vt:lpstr>Timesheet!Print_Area</vt:lpstr>
      <vt:lpstr>VA_name</vt:lpstr>
    </vt:vector>
  </TitlesOfParts>
  <Company>Wevalgo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room operator DILO</dc:title>
  <dc:creator>Wevalgo@wevalgo.com</dc:creator>
  <cp:lastModifiedBy>Richard Fontaine</cp:lastModifiedBy>
  <cp:lastPrinted>2005-07-11T17:37:14Z</cp:lastPrinted>
  <dcterms:created xsi:type="dcterms:W3CDTF">1998-03-01T10:29:16Z</dcterms:created>
  <dcterms:modified xsi:type="dcterms:W3CDTF">2019-03-19T09:28:35Z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0x01010020355B2C0DD24842A317F81361DD656A</vt:lpwstr>
  </property>
  <property fmtid="{D5CDD505-2E9C-101B-9397-08002B2CF9AE}" pid="3" name="AuthorIds_UIVersion_512">
    <vt:lpwstr>12</vt:lpwstr>
  </property>
</Properties>
</file>